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БЮДЖЕТ  2024\ГРОМАДСЬКІ СЛУХАННЯ БЮДЖЕТ 2024\"/>
    </mc:Choice>
  </mc:AlternateContent>
  <xr:revisionPtr revIDLastSave="0" documentId="13_ncr:1_{E966E62A-A201-4AFE-9764-B06E2665CECF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analiz_vd0" sheetId="2" r:id="rId1"/>
    <sheet name="Лист1" sheetId="1" r:id="rId2"/>
  </sheet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79021"/>
</workbook>
</file>

<file path=xl/calcChain.xml><?xml version="1.0" encoding="utf-8"?>
<calcChain xmlns="http://schemas.openxmlformats.org/spreadsheetml/2006/main">
  <c r="E273" i="2" l="1"/>
  <c r="D286" i="2" l="1"/>
  <c r="E286" i="2"/>
  <c r="F286" i="2"/>
  <c r="G286" i="2"/>
  <c r="H286" i="2"/>
  <c r="F131" i="2"/>
  <c r="F24" i="2"/>
  <c r="F257" i="2"/>
  <c r="F256" i="2" s="1"/>
  <c r="G257" i="2"/>
  <c r="G256" i="2" s="1"/>
  <c r="G180" i="2"/>
  <c r="G149" i="2"/>
  <c r="H99" i="2"/>
  <c r="G99" i="2"/>
  <c r="F99" i="2"/>
  <c r="E99" i="2"/>
  <c r="D99" i="2"/>
  <c r="G8" i="2"/>
  <c r="F149" i="2"/>
  <c r="E149" i="2"/>
  <c r="D149" i="2"/>
  <c r="H149" i="2"/>
  <c r="I149" i="2"/>
  <c r="I99" i="2"/>
  <c r="I241" i="2"/>
  <c r="I227" i="2"/>
  <c r="I206" i="2"/>
  <c r="I198" i="2"/>
  <c r="I163" i="2"/>
  <c r="I152" i="2"/>
  <c r="I106" i="2"/>
  <c r="I131" i="2"/>
  <c r="I116" i="2"/>
  <c r="I70" i="2"/>
  <c r="I75" i="2"/>
  <c r="I91" i="2"/>
  <c r="I97" i="2"/>
  <c r="I101" i="2"/>
  <c r="I103" i="2"/>
  <c r="I31" i="2"/>
  <c r="I29" i="2"/>
  <c r="I26" i="2"/>
  <c r="I8" i="2"/>
  <c r="I7" i="2" l="1"/>
  <c r="I294" i="2"/>
  <c r="H294" i="2"/>
  <c r="G294" i="2"/>
  <c r="I290" i="2"/>
  <c r="G288" i="2"/>
  <c r="H288" i="2"/>
  <c r="I288" i="2"/>
  <c r="I254" i="2"/>
  <c r="H254" i="2"/>
  <c r="G254" i="2"/>
  <c r="D254" i="2"/>
  <c r="E64" i="2"/>
  <c r="I89" i="2"/>
  <c r="I87" i="2"/>
  <c r="I84" i="2"/>
  <c r="I79" i="2"/>
  <c r="I81" i="2"/>
  <c r="I64" i="2"/>
  <c r="H64" i="2"/>
  <c r="G64" i="2"/>
  <c r="F64" i="2"/>
  <c r="D64" i="2"/>
  <c r="I53" i="2"/>
  <c r="I55" i="2"/>
  <c r="H55" i="2"/>
  <c r="G55" i="2"/>
  <c r="F55" i="2"/>
  <c r="E55" i="2"/>
  <c r="D55" i="2"/>
  <c r="I60" i="2"/>
  <c r="H60" i="2"/>
  <c r="G60" i="2"/>
  <c r="E60" i="2"/>
  <c r="F60" i="2"/>
  <c r="D60" i="2"/>
  <c r="H53" i="2"/>
  <c r="G53" i="2"/>
  <c r="F53" i="2"/>
  <c r="I268" i="2"/>
  <c r="I256" i="2" s="1"/>
  <c r="H268" i="2"/>
  <c r="F268" i="2"/>
  <c r="E268" i="2"/>
  <c r="D268" i="2"/>
  <c r="H266" i="2"/>
  <c r="G266" i="2"/>
  <c r="F266" i="2"/>
  <c r="I273" i="2" l="1"/>
  <c r="I272" i="2" s="1"/>
  <c r="I105" i="2" l="1"/>
  <c r="I296" i="2" s="1"/>
  <c r="H79" i="2"/>
  <c r="I77" i="2"/>
  <c r="I66" i="2"/>
  <c r="I24" i="2"/>
  <c r="I22" i="2"/>
  <c r="I20" i="2"/>
  <c r="F70" i="2" l="1"/>
  <c r="G71" i="2"/>
  <c r="G67" i="2"/>
  <c r="G66" i="2" s="1"/>
  <c r="F67" i="2"/>
  <c r="E66" i="2"/>
  <c r="D66" i="2"/>
  <c r="H71" i="2"/>
  <c r="H67" i="2"/>
  <c r="H66" i="2" s="1"/>
  <c r="H250" i="2" l="1"/>
  <c r="H178" i="2"/>
  <c r="H131" i="2"/>
  <c r="H116" i="2"/>
  <c r="H84" i="2"/>
  <c r="H103" i="2"/>
  <c r="H89" i="2"/>
  <c r="H87" i="2"/>
  <c r="H75" i="2"/>
  <c r="H31" i="2"/>
  <c r="H24" i="2"/>
  <c r="H22" i="2"/>
  <c r="H292" i="2"/>
  <c r="H290" i="2"/>
  <c r="H282" i="2"/>
  <c r="H273" i="2"/>
  <c r="H272" i="2" s="1"/>
  <c r="H257" i="2"/>
  <c r="H256" i="2" s="1"/>
  <c r="H252" i="2"/>
  <c r="H241" i="2"/>
  <c r="H227" i="2"/>
  <c r="H206" i="2"/>
  <c r="H204" i="2"/>
  <c r="H198" i="2"/>
  <c r="H180" i="2"/>
  <c r="H175" i="2"/>
  <c r="H163" i="2"/>
  <c r="H152" i="2"/>
  <c r="H106" i="2"/>
  <c r="H105" i="2" l="1"/>
  <c r="H77" i="2"/>
  <c r="E256" i="2"/>
  <c r="H70" i="2"/>
  <c r="H101" i="2"/>
  <c r="H97" i="2"/>
  <c r="H91" i="2"/>
  <c r="H81" i="2"/>
  <c r="H58" i="2"/>
  <c r="H29" i="2"/>
  <c r="H26" i="2"/>
  <c r="H8" i="2"/>
  <c r="H20" i="2"/>
  <c r="H42" i="2"/>
  <c r="G273" i="2"/>
  <c r="G292" i="2"/>
  <c r="G290" i="2"/>
  <c r="G282" i="2"/>
  <c r="G252" i="2"/>
  <c r="G250" i="2"/>
  <c r="G241" i="2"/>
  <c r="G227" i="2"/>
  <c r="G206" i="2"/>
  <c r="G204" i="2"/>
  <c r="G198" i="2"/>
  <c r="G178" i="2"/>
  <c r="G175" i="2"/>
  <c r="G163" i="2"/>
  <c r="G152" i="2"/>
  <c r="G131" i="2"/>
  <c r="G116" i="2"/>
  <c r="G106" i="2"/>
  <c r="G103" i="2"/>
  <c r="G101" i="2"/>
  <c r="G97" i="2"/>
  <c r="G91" i="2"/>
  <c r="G89" i="2"/>
  <c r="G87" i="2"/>
  <c r="G84" i="2"/>
  <c r="G79" i="2"/>
  <c r="G77" i="2"/>
  <c r="G75" i="2"/>
  <c r="G70" i="2"/>
  <c r="G58" i="2"/>
  <c r="G42" i="2"/>
  <c r="G31" i="2"/>
  <c r="G29" i="2"/>
  <c r="G26" i="2"/>
  <c r="G24" i="2"/>
  <c r="G22" i="2"/>
  <c r="G272" i="2" l="1"/>
  <c r="G105" i="2"/>
  <c r="H7" i="2"/>
  <c r="H296" i="2" s="1"/>
  <c r="H298" i="2" s="1"/>
  <c r="G20" i="2"/>
  <c r="G7" i="2"/>
  <c r="F198" i="2"/>
  <c r="E89" i="2"/>
  <c r="F89" i="2"/>
  <c r="D89" i="2"/>
  <c r="E79" i="2"/>
  <c r="D79" i="2"/>
  <c r="D204" i="2"/>
  <c r="F282" i="2"/>
  <c r="E282" i="2"/>
  <c r="D282" i="2"/>
  <c r="F290" i="2"/>
  <c r="E290" i="2"/>
  <c r="D290" i="2"/>
  <c r="F250" i="2"/>
  <c r="E250" i="2"/>
  <c r="D250" i="2"/>
  <c r="E198" i="2"/>
  <c r="F101" i="2"/>
  <c r="E101" i="2"/>
  <c r="D101" i="2"/>
  <c r="F77" i="2"/>
  <c r="E77" i="2"/>
  <c r="D77" i="2"/>
  <c r="D106" i="2"/>
  <c r="D84" i="2"/>
  <c r="D29" i="2"/>
  <c r="D252" i="2"/>
  <c r="D195" i="2"/>
  <c r="D178" i="2"/>
  <c r="D146" i="2"/>
  <c r="D103" i="2"/>
  <c r="D87" i="2"/>
  <c r="D81" i="2"/>
  <c r="D75" i="2"/>
  <c r="D58" i="2"/>
  <c r="F175" i="2"/>
  <c r="G296" i="2" l="1"/>
  <c r="D198" i="2"/>
  <c r="H302" i="2" l="1"/>
  <c r="D97" i="2"/>
  <c r="F97" i="2"/>
  <c r="D294" i="2"/>
  <c r="D293" i="2" s="1"/>
  <c r="D292" i="2" s="1"/>
  <c r="F292" i="2"/>
  <c r="D288" i="2"/>
  <c r="E288" i="2"/>
  <c r="E272" i="2" s="1"/>
  <c r="F288" i="2"/>
  <c r="D284" i="2"/>
  <c r="E284" i="2"/>
  <c r="F284" i="2"/>
  <c r="F273" i="2" l="1"/>
  <c r="F272" i="2" s="1"/>
  <c r="D273" i="2"/>
  <c r="D272" i="2" s="1"/>
  <c r="E241" i="2"/>
  <c r="F241" i="2"/>
  <c r="D241" i="2"/>
  <c r="E227" i="2"/>
  <c r="F227" i="2"/>
  <c r="D227" i="2"/>
  <c r="E206" i="2"/>
  <c r="F206" i="2"/>
  <c r="D206" i="2"/>
  <c r="E180" i="2"/>
  <c r="F180" i="2"/>
  <c r="D180" i="2"/>
  <c r="E163" i="2"/>
  <c r="F163" i="2"/>
  <c r="D163" i="2"/>
  <c r="E152" i="2"/>
  <c r="F152" i="2"/>
  <c r="D152" i="2"/>
  <c r="E131" i="2"/>
  <c r="D131" i="2"/>
  <c r="E116" i="2"/>
  <c r="F116" i="2"/>
  <c r="D116" i="2"/>
  <c r="E106" i="2"/>
  <c r="F106" i="2"/>
  <c r="D91" i="2"/>
  <c r="E91" i="2"/>
  <c r="F91" i="2"/>
  <c r="E70" i="2"/>
  <c r="D70" i="2"/>
  <c r="E42" i="2"/>
  <c r="F42" i="2"/>
  <c r="D42" i="2"/>
  <c r="F31" i="2"/>
  <c r="D31" i="2"/>
  <c r="E31" i="2"/>
  <c r="F26" i="2"/>
  <c r="D26" i="2"/>
  <c r="E26" i="2"/>
  <c r="D24" i="2"/>
  <c r="F22" i="2"/>
  <c r="D22" i="2"/>
  <c r="F20" i="2"/>
  <c r="D20" i="2"/>
  <c r="F8" i="2"/>
  <c r="E8" i="2"/>
  <c r="D8" i="2"/>
  <c r="E195" i="2"/>
  <c r="D105" i="2" l="1"/>
  <c r="D7" i="2"/>
  <c r="F81" i="2"/>
  <c r="E146" i="2"/>
  <c r="E254" i="2"/>
  <c r="F252" i="2"/>
  <c r="E252" i="2"/>
  <c r="D296" i="2" l="1"/>
  <c r="E294" i="2"/>
  <c r="E292" i="2"/>
  <c r="E178" i="2"/>
  <c r="E105" i="2" s="1"/>
  <c r="E103" i="2"/>
  <c r="E97" i="2"/>
  <c r="E87" i="2"/>
  <c r="E84" i="2"/>
  <c r="E81" i="2"/>
  <c r="E75" i="2"/>
  <c r="E58" i="2"/>
  <c r="E29" i="2"/>
  <c r="E24" i="2"/>
  <c r="E22" i="2"/>
  <c r="E20" i="2"/>
  <c r="E7" i="2" s="1"/>
  <c r="F146" i="2"/>
  <c r="F254" i="2"/>
  <c r="F217" i="2"/>
  <c r="F204" i="2"/>
  <c r="F195" i="2"/>
  <c r="F189" i="2"/>
  <c r="F187" i="2"/>
  <c r="F184" i="2"/>
  <c r="F178" i="2"/>
  <c r="F105" i="2" s="1"/>
  <c r="F296" i="2" s="1"/>
  <c r="F103" i="2"/>
  <c r="F87" i="2"/>
  <c r="F84" i="2"/>
  <c r="F75" i="2"/>
  <c r="F58" i="2"/>
  <c r="F29" i="2"/>
  <c r="F7" i="2" s="1"/>
  <c r="E296" i="2" l="1"/>
</calcChain>
</file>

<file path=xl/sharedStrings.xml><?xml version="1.0" encoding="utf-8"?>
<sst xmlns="http://schemas.openxmlformats.org/spreadsheetml/2006/main" count="532" uniqueCount="159">
  <si>
    <t>Код</t>
  </si>
  <si>
    <t>Показник</t>
  </si>
  <si>
    <t>01</t>
  </si>
  <si>
    <t>Рожищенська міська рада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</si>
  <si>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</si>
  <si>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</si>
  <si>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</si>
  <si>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</si>
  <si>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</si>
  <si>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</si>
  <si>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</si>
  <si>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</si>
  <si>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</si>
  <si>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</si>
  <si>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</si>
  <si>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</si>
  <si>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</si>
  <si>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</si>
  <si>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</si>
  <si>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</si>
  <si>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</si>
  <si>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</si>
  <si>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</si>
  <si>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</si>
  <si>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</si>
  <si>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 та інших комунальних послуг</t>
  </si>
  <si>
    <t>2800</t>
  </si>
  <si>
    <t>Інші поточні видатки</t>
  </si>
  <si>
    <t>0180</t>
  </si>
  <si>
    <t>Інша діяльність у сфері державного управління</t>
  </si>
  <si>
    <t>2610</t>
  </si>
  <si>
    <t>Субсидії та поточні трансферти підприємствам (установам, організаціям)</t>
  </si>
  <si>
    <t>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</si>
  <si>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</si>
  <si>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</si>
  <si>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</si>
  <si>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</si>
  <si>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</si>
  <si>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2010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</si>
  <si>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</si>
  <si>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</si>
  <si>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3035</t>
  </si>
  <si>
    <t>Компенсаційні виплати за пільговий проїзд окремих категорій громадян на залізничному транспорті</t>
  </si>
  <si>
    <t>2730</t>
  </si>
  <si>
    <t>Інші виплати населенню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</si>
  <si>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</si>
  <si>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</si>
  <si>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</si>
  <si>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>Утримання та забезпечення діяльності центрів соціальних служб</t>
  </si>
  <si>
    <t>3210</t>
  </si>
  <si>
    <t>Організація та проведення громадських робіт</t>
  </si>
  <si>
    <t>3242</t>
  </si>
  <si>
    <t>Інші заходи у сфері соціального захисту і соціального забезпечення</t>
  </si>
  <si>
    <t>4082</t>
  </si>
  <si>
    <t>Інші заходи в галузі культури і мистецтва</t>
  </si>
  <si>
    <t>2282</t>
  </si>
  <si>
    <t>Окремі заходи по реалізації державних (регіональних) програм, не віднесені до заходів розвитку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</si>
  <si>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</si>
  <si>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</si>
  <si>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6012</t>
  </si>
  <si>
    <t>Забезпечення діяльності з виробництва, транспортування, постачання теплової енергії</t>
  </si>
  <si>
    <t>6013</t>
  </si>
  <si>
    <t>Забезпечення діяльності водопровідно-каналізаційного господарства</t>
  </si>
  <si>
    <t>6017</t>
  </si>
  <si>
    <t>Інша діяльність, пов`язана з експлуатацією об`єктів житлово-комунального господарства</t>
  </si>
  <si>
    <t>6030</t>
  </si>
  <si>
    <t>Організація благоустрою населених пунктів</t>
  </si>
  <si>
    <t>7130</t>
  </si>
  <si>
    <t>Здійснення заходів із землеустрою</t>
  </si>
  <si>
    <t>2281</t>
  </si>
  <si>
    <t>Дослідження і розробки, окремі заходи розвитку по реалізації державних (регіональних) програм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</si>
  <si>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</si>
  <si>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</si>
  <si>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7693</t>
  </si>
  <si>
    <t>Інші заходи, пов`язані з економічною діяльністю</t>
  </si>
  <si>
    <t>8130</t>
  </si>
  <si>
    <t>Забезпечення діяльності місцевої пожежної охорони</t>
  </si>
  <si>
    <t>8230</t>
  </si>
  <si>
    <t>Інші заходи громадського порядку та безпеки</t>
  </si>
  <si>
    <t>8410</t>
  </si>
  <si>
    <t>Фінансова підтримка засобів масової інформації</t>
  </si>
  <si>
    <t>06</t>
  </si>
  <si>
    <t>Гуманітарний відділ Рожищенської міської ради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</si>
  <si>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</si>
  <si>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</si>
  <si>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1021</t>
  </si>
  <si>
    <t>Надання загальної середньої освіти закладами загальної середньої освіти</t>
  </si>
  <si>
    <t>1031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</si>
  <si>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</si>
  <si>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</si>
  <si>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</si>
  <si>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Надання спеціалізованої освіти мистецькими школами</t>
  </si>
  <si>
    <t>1142</t>
  </si>
  <si>
    <t>Інші програми та заходи у сфері освіти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</si>
  <si>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</si>
  <si>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</si>
  <si>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</si>
  <si>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</si>
  <si>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</si>
  <si>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</si>
  <si>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</si>
  <si>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</si>
  <si>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</si>
  <si>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</si>
  <si>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3133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</si>
  <si>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</si>
  <si>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</si>
  <si>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</si>
  <si>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</si>
  <si>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</si>
  <si>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</si>
  <si>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5031</t>
  </si>
  <si>
    <t>Утримання та навчально-тренувальна робота комунальних дитячо-юнацьких спортивних шкіл</t>
  </si>
  <si>
    <t>37</t>
  </si>
  <si>
    <t>Фінансовий відділ Рожищенської міської ради</t>
  </si>
  <si>
    <t>8710</t>
  </si>
  <si>
    <t>Резервний фонд місцевого бюджету</t>
  </si>
  <si>
    <t>9000</t>
  </si>
  <si>
    <t>Нерозподілені видатки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</si>
  <si>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</si>
  <si>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</si>
  <si>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3220</t>
  </si>
  <si>
    <t>Капітальні трансферти органам державного управління інших рівнів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</si>
  <si>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</si>
  <si>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</si>
  <si>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9770</t>
  </si>
  <si>
    <t>Інші субвенції з місцевого бюджету</t>
  </si>
  <si>
    <t>2620</t>
  </si>
  <si>
    <t>Поточні трансферти органам державного управління інших рівнів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</si>
  <si>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</si>
  <si>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</si>
  <si>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</si>
  <si>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</si>
  <si>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Інші заклади в галузі культури і мистецтва</t>
  </si>
  <si>
    <t xml:space="preserve">Заходи та роботи з мобілізаційної підготовки місцевого значення </t>
  </si>
  <si>
    <t>Забезпечення діяльності інших закладів у сфері освіти  (Централізована бухгалтерія)</t>
  </si>
  <si>
    <t>Інші заходи та заклади молодіжної політики  ( в тому числі КЗ "Молодіжний центр Рожищенської міської ради")</t>
  </si>
  <si>
    <t>Фактичні видатки за 2022 рік</t>
  </si>
  <si>
    <t>Фактичеі видатки за 2021 рік</t>
  </si>
  <si>
    <t>Інші заходи за рахунок коштів резервного фондув місцевого бюджету</t>
  </si>
  <si>
    <t>Уточнений план на 2023 рік</t>
  </si>
  <si>
    <t>Надання соціальних гарантій фізичним особам, які надають соціальні послуги громадянам похилого віуц, особам з інвалідністю, хворим, які не здатні до самообслуговування і потребують стороггьої допомоги</t>
  </si>
  <si>
    <t>Реалізація програм в галузі сільського господарства</t>
  </si>
  <si>
    <t>Заходи із запобігання та ліквідації надзвичайних ситуацій та наслідків стихійного лиха</t>
  </si>
  <si>
    <t>Управління "Центр надання адміністративних послуг" та соціального захисту населення</t>
  </si>
  <si>
    <t>Розрахунок видаткової частини бюджету  Рожищенської міської територіальної громади на 2024 рік</t>
  </si>
  <si>
    <t>Оплата енергосервісу</t>
  </si>
  <si>
    <t>в тому числі</t>
  </si>
  <si>
    <t>ПЖКГ</t>
  </si>
  <si>
    <t>Дубищенське ЖКГ</t>
  </si>
  <si>
    <t>Різниця</t>
  </si>
  <si>
    <t>Надання загальної середньої освіти закладами загальної середньої освіти за рахунок коштів місцевого бюджету</t>
  </si>
  <si>
    <t>Проєкт на  2024 рік        Загальний фонд</t>
  </si>
  <si>
    <t>Проєкт на  2024 рік        Спеціальний фонд</t>
  </si>
  <si>
    <t>Придбання основного капіталу</t>
  </si>
  <si>
    <t>Надання загальної середньої освіти закладами загальної середньої освіти за рахунок коштів державного бюджету</t>
  </si>
  <si>
    <t>Фактичні видатки за 11 місяців 2023 рік</t>
  </si>
  <si>
    <t>Забезпечення діяльності інших закладів у сфері охорони здоров'я</t>
  </si>
  <si>
    <t>Всього видатків (загальний+спеціальний)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</si>
</sst>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0"/>
      <color theme="1"/>
      <name val="Calibri"/>
      <family val="2"/>
      <charset val="1"/>
      <scheme val="minor"/>
    </font>
    <font>
      <sz val="10"/>
      <name val="Arial"/>
      <family val="2"/>
      <charset val="204"/>
    </font>
    <font>
      <b/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8"/>
      <name val="Times New Roman"/>
      <family val="1"/>
      <charset val="204"/>
    </font>
    <font>
      <b/>
      <sz val="9"/>
      <name val="Arial"/>
      <family val="2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Arial"/>
      <family val="2"/>
      <charset val="204"/>
    </font>
    <font>
      <i/>
      <sz val="11"/>
      <name val="Arial"/>
      <family val="2"/>
      <charset val="204"/>
    </font>
    <font>
      <b/>
      <sz val="10.5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7" borderId="2" applyNumberFormat="0" applyAlignment="0" applyProtection="0"/>
    <xf numFmtId="0" fontId="7" fillId="4" borderId="0" applyNumberFormat="0" applyBorder="0" applyAlignment="0" applyProtection="0"/>
    <xf numFmtId="0" fontId="8" fillId="0" borderId="0"/>
    <xf numFmtId="0" fontId="9" fillId="0" borderId="0"/>
    <xf numFmtId="0" fontId="10" fillId="0" borderId="3" applyNumberFormat="0" applyFill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21" borderId="2" applyNumberFormat="0" applyAlignment="0" applyProtection="0"/>
    <xf numFmtId="0" fontId="14" fillId="0" borderId="5" applyNumberFormat="0" applyFill="0" applyAlignment="0" applyProtection="0"/>
    <xf numFmtId="0" fontId="15" fillId="3" borderId="0" applyNumberFormat="0" applyBorder="0" applyAlignment="0" applyProtection="0"/>
    <xf numFmtId="0" fontId="3" fillId="22" borderId="6" applyNumberFormat="0" applyFont="0" applyAlignment="0" applyProtection="0"/>
    <xf numFmtId="0" fontId="1" fillId="22" borderId="6" applyNumberFormat="0" applyFont="0" applyAlignment="0" applyProtection="0"/>
    <xf numFmtId="0" fontId="16" fillId="21" borderId="7" applyNumberFormat="0" applyAlignment="0" applyProtection="0"/>
    <xf numFmtId="0" fontId="17" fillId="23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77">
    <xf numFmtId="0" fontId="0" fillId="0" borderId="0" xfId="0"/>
    <xf numFmtId="0" fontId="1" fillId="0" borderId="0" xfId="1"/>
    <xf numFmtId="0" fontId="1" fillId="0" borderId="0" xfId="1" applyFont="1"/>
    <xf numFmtId="0" fontId="1" fillId="0" borderId="0" xfId="1" applyFont="1" applyAlignment="1"/>
    <xf numFmtId="0" fontId="1" fillId="0" borderId="0" xfId="1" applyFont="1" applyAlignment="1">
      <alignment wrapText="1"/>
    </xf>
    <xf numFmtId="0" fontId="2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26" fillId="0" borderId="1" xfId="1" applyFont="1" applyBorder="1" applyAlignment="1">
      <alignment horizontal="center"/>
    </xf>
    <xf numFmtId="0" fontId="26" fillId="0" borderId="0" xfId="1" applyFont="1" applyAlignment="1">
      <alignment horizontal="center"/>
    </xf>
    <xf numFmtId="0" fontId="21" fillId="25" borderId="1" xfId="1" applyFont="1" applyFill="1" applyBorder="1" applyAlignment="1">
      <alignment vertical="center"/>
    </xf>
    <xf numFmtId="0" fontId="23" fillId="25" borderId="1" xfId="1" applyFont="1" applyFill="1" applyBorder="1" applyAlignment="1">
      <alignment horizontal="center" vertical="center"/>
    </xf>
    <xf numFmtId="0" fontId="23" fillId="25" borderId="1" xfId="1" applyFont="1" applyFill="1" applyBorder="1" applyAlignment="1">
      <alignment vertical="center" wrapText="1"/>
    </xf>
    <xf numFmtId="4" fontId="23" fillId="25" borderId="1" xfId="1" applyNumberFormat="1" applyFont="1" applyFill="1" applyBorder="1" applyAlignment="1">
      <alignment vertical="center"/>
    </xf>
    <xf numFmtId="0" fontId="21" fillId="25" borderId="0" xfId="1" applyFont="1" applyFill="1"/>
    <xf numFmtId="0" fontId="2" fillId="0" borderId="0" xfId="1" applyFont="1" applyAlignment="1">
      <alignment horizontal="center"/>
    </xf>
    <xf numFmtId="0" fontId="21" fillId="26" borderId="1" xfId="1" applyFont="1" applyFill="1" applyBorder="1" applyAlignment="1">
      <alignment vertical="center"/>
    </xf>
    <xf numFmtId="0" fontId="21" fillId="26" borderId="0" xfId="1" applyFont="1" applyFill="1"/>
    <xf numFmtId="0" fontId="1" fillId="26" borderId="1" xfId="1" applyFill="1" applyBorder="1" applyAlignment="1">
      <alignment vertical="center"/>
    </xf>
    <xf numFmtId="0" fontId="1" fillId="26" borderId="0" xfId="1" applyFill="1"/>
    <xf numFmtId="0" fontId="24" fillId="26" borderId="1" xfId="1" applyFont="1" applyFill="1" applyBorder="1" applyAlignment="1">
      <alignment vertical="center"/>
    </xf>
    <xf numFmtId="0" fontId="24" fillId="26" borderId="0" xfId="1" applyFont="1" applyFill="1"/>
    <xf numFmtId="0" fontId="1" fillId="26" borderId="1" xfId="1" applyFont="1" applyFill="1" applyBorder="1" applyAlignment="1">
      <alignment vertical="center"/>
    </xf>
    <xf numFmtId="0" fontId="1" fillId="26" borderId="0" xfId="1" applyFont="1" applyFill="1"/>
    <xf numFmtId="0" fontId="22" fillId="26" borderId="1" xfId="1" applyFont="1" applyFill="1" applyBorder="1" applyAlignment="1">
      <alignment vertical="center"/>
    </xf>
    <xf numFmtId="0" fontId="22" fillId="26" borderId="0" xfId="1" applyFont="1" applyFill="1"/>
    <xf numFmtId="0" fontId="1" fillId="26" borderId="0" xfId="1" applyFont="1" applyFill="1" applyAlignment="1">
      <alignment horizontal="center" vertical="center"/>
    </xf>
    <xf numFmtId="0" fontId="1" fillId="26" borderId="0" xfId="1" applyFont="1" applyFill="1" applyAlignment="1">
      <alignment vertical="center" wrapText="1"/>
    </xf>
    <xf numFmtId="4" fontId="1" fillId="26" borderId="0" xfId="1" applyNumberFormat="1" applyFont="1" applyFill="1" applyAlignment="1">
      <alignment vertical="center"/>
    </xf>
    <xf numFmtId="0" fontId="1" fillId="26" borderId="0" xfId="1" applyFont="1" applyFill="1" applyAlignment="1">
      <alignment horizontal="center"/>
    </xf>
    <xf numFmtId="0" fontId="1" fillId="26" borderId="0" xfId="1" applyFont="1" applyFill="1" applyAlignment="1">
      <alignment wrapText="1"/>
    </xf>
    <xf numFmtId="4" fontId="1" fillId="26" borderId="0" xfId="1" applyNumberFormat="1" applyFont="1" applyFill="1"/>
    <xf numFmtId="0" fontId="27" fillId="24" borderId="1" xfId="1" applyFont="1" applyFill="1" applyBorder="1" applyAlignment="1">
      <alignment horizontal="center" vertical="center" wrapText="1"/>
    </xf>
    <xf numFmtId="0" fontId="29" fillId="24" borderId="1" xfId="1" applyFont="1" applyFill="1" applyBorder="1" applyAlignment="1">
      <alignment horizontal="center" vertical="center" wrapText="1"/>
    </xf>
    <xf numFmtId="49" fontId="28" fillId="24" borderId="8" xfId="0" applyNumberFormat="1" applyFont="1" applyFill="1" applyBorder="1" applyAlignment="1" applyProtection="1">
      <alignment vertical="top" wrapText="1"/>
    </xf>
    <xf numFmtId="49" fontId="28" fillId="24" borderId="9" xfId="0" applyNumberFormat="1" applyFont="1" applyFill="1" applyBorder="1" applyAlignment="1" applyProtection="1">
      <alignment vertical="top" wrapText="1"/>
    </xf>
    <xf numFmtId="0" fontId="2" fillId="0" borderId="0" xfId="1" applyFont="1" applyAlignment="1">
      <alignment horizontal="center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4" fontId="23" fillId="26" borderId="1" xfId="1" applyNumberFormat="1" applyFont="1" applyFill="1" applyBorder="1" applyAlignment="1">
      <alignment vertical="center" wrapText="1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4" fontId="23" fillId="25" borderId="1" xfId="1" applyNumberFormat="1" applyFont="1" applyFill="1" applyBorder="1" applyAlignment="1">
      <alignment horizontal="right" vertical="center" wrapText="1"/>
    </xf>
    <xf numFmtId="0" fontId="22" fillId="26" borderId="1" xfId="1" applyFont="1" applyFill="1" applyBorder="1" applyAlignment="1">
      <alignment horizontal="center" vertical="center"/>
    </xf>
    <xf numFmtId="0" fontId="22" fillId="26" borderId="1" xfId="1" applyFont="1" applyFill="1" applyBorder="1" applyAlignment="1">
      <alignment vertical="center" wrapText="1"/>
    </xf>
    <xf numFmtId="4" fontId="22" fillId="26" borderId="1" xfId="1" applyNumberFormat="1" applyFont="1" applyFill="1" applyBorder="1" applyAlignment="1">
      <alignment vertical="center"/>
    </xf>
    <xf numFmtId="4" fontId="22" fillId="26" borderId="1" xfId="1" applyNumberFormat="1" applyFont="1" applyFill="1" applyBorder="1" applyAlignment="1">
      <alignment horizontal="right" vertical="center" wrapText="1"/>
    </xf>
    <xf numFmtId="0" fontId="22" fillId="25" borderId="1" xfId="1" applyFont="1" applyFill="1" applyBorder="1" applyAlignment="1">
      <alignment horizontal="center" vertical="center"/>
    </xf>
    <xf numFmtId="0" fontId="22" fillId="25" borderId="1" xfId="1" applyFont="1" applyFill="1" applyBorder="1" applyAlignment="1">
      <alignment vertical="center" wrapText="1"/>
    </xf>
    <xf numFmtId="4" fontId="22" fillId="25" borderId="1" xfId="1" applyNumberFormat="1" applyFont="1" applyFill="1" applyBorder="1" applyAlignment="1">
      <alignment vertical="center"/>
    </xf>
    <xf numFmtId="4" fontId="22" fillId="25" borderId="1" xfId="1" applyNumberFormat="1" applyFont="1" applyFill="1" applyBorder="1" applyAlignment="1">
      <alignment horizontal="right" vertical="center" wrapText="1"/>
    </xf>
    <xf numFmtId="0" fontId="23" fillId="26" borderId="1" xfId="1" applyFont="1" applyFill="1" applyBorder="1" applyAlignment="1">
      <alignment horizontal="center" vertical="center"/>
    </xf>
    <xf numFmtId="0" fontId="23" fillId="26" borderId="1" xfId="1" applyFont="1" applyFill="1" applyBorder="1" applyAlignment="1">
      <alignment vertical="center" wrapText="1"/>
    </xf>
    <xf numFmtId="4" fontId="23" fillId="26" borderId="1" xfId="1" applyNumberFormat="1" applyFont="1" applyFill="1" applyBorder="1" applyAlignment="1">
      <alignment vertical="center"/>
    </xf>
    <xf numFmtId="4" fontId="23" fillId="26" borderId="1" xfId="1" applyNumberFormat="1" applyFont="1" applyFill="1" applyBorder="1" applyAlignment="1">
      <alignment horizontal="right" vertical="center" wrapText="1"/>
    </xf>
    <xf numFmtId="4" fontId="23" fillId="25" borderId="1" xfId="1" applyNumberFormat="1" applyFont="1" applyFill="1" applyBorder="1" applyAlignment="1">
      <alignment vertical="center" wrapText="1"/>
    </xf>
    <xf numFmtId="4" fontId="22" fillId="26" borderId="1" xfId="1" applyNumberFormat="1" applyFont="1" applyFill="1" applyBorder="1" applyAlignment="1">
      <alignment vertical="center" wrapText="1"/>
    </xf>
    <xf numFmtId="2" fontId="22" fillId="26" borderId="1" xfId="1" applyNumberFormat="1" applyFont="1" applyFill="1" applyBorder="1" applyAlignment="1">
      <alignment vertical="center" wrapText="1"/>
    </xf>
    <xf numFmtId="0" fontId="30" fillId="26" borderId="1" xfId="1" applyFont="1" applyFill="1" applyBorder="1" applyAlignment="1">
      <alignment horizontal="center" vertical="center"/>
    </xf>
    <xf numFmtId="0" fontId="30" fillId="26" borderId="1" xfId="1" applyFont="1" applyFill="1" applyBorder="1" applyAlignment="1">
      <alignment vertical="center" wrapText="1"/>
    </xf>
    <xf numFmtId="4" fontId="30" fillId="26" borderId="1" xfId="1" applyNumberFormat="1" applyFont="1" applyFill="1" applyBorder="1" applyAlignment="1">
      <alignment vertical="center"/>
    </xf>
    <xf numFmtId="49" fontId="23" fillId="26" borderId="1" xfId="1" applyNumberFormat="1" applyFont="1" applyFill="1" applyBorder="1" applyAlignment="1">
      <alignment horizontal="center" vertical="center"/>
    </xf>
    <xf numFmtId="4" fontId="31" fillId="25" borderId="1" xfId="1" applyNumberFormat="1" applyFont="1" applyFill="1" applyBorder="1" applyAlignment="1">
      <alignment vertical="center"/>
    </xf>
    <xf numFmtId="4" fontId="31" fillId="26" borderId="1" xfId="1" applyNumberFormat="1" applyFont="1" applyFill="1" applyBorder="1" applyAlignment="1">
      <alignment vertical="center"/>
    </xf>
    <xf numFmtId="4" fontId="32" fillId="25" borderId="1" xfId="1" applyNumberFormat="1" applyFont="1" applyFill="1" applyBorder="1" applyAlignment="1">
      <alignment horizontal="right" vertical="center" wrapText="1"/>
    </xf>
    <xf numFmtId="2" fontId="33" fillId="26" borderId="0" xfId="1" applyNumberFormat="1" applyFont="1" applyFill="1"/>
    <xf numFmtId="0" fontId="34" fillId="0" borderId="0" xfId="1" applyFont="1" applyAlignment="1">
      <alignment horizontal="center"/>
    </xf>
    <xf numFmtId="2" fontId="23" fillId="26" borderId="1" xfId="1" applyNumberFormat="1" applyFont="1" applyFill="1" applyBorder="1" applyAlignment="1">
      <alignment vertical="center" wrapText="1"/>
    </xf>
    <xf numFmtId="0" fontId="1" fillId="26" borderId="0" xfId="1" applyFont="1" applyFill="1" applyAlignment="1">
      <alignment horizontal="center"/>
    </xf>
    <xf numFmtId="4" fontId="22" fillId="26" borderId="0" xfId="1" applyNumberFormat="1" applyFont="1" applyFill="1"/>
    <xf numFmtId="2" fontId="22" fillId="26" borderId="1" xfId="1" applyNumberFormat="1" applyFont="1" applyFill="1" applyBorder="1" applyAlignment="1">
      <alignment horizontal="right" vertical="center"/>
    </xf>
    <xf numFmtId="0" fontId="2" fillId="0" borderId="0" xfId="1" applyFont="1" applyAlignment="1">
      <alignment horizontal="center"/>
    </xf>
    <xf numFmtId="49" fontId="28" fillId="24" borderId="8" xfId="0" applyNumberFormat="1" applyFont="1" applyFill="1" applyBorder="1" applyAlignment="1" applyProtection="1">
      <alignment horizontal="center" vertical="top" wrapText="1"/>
    </xf>
    <xf numFmtId="49" fontId="28" fillId="24" borderId="9" xfId="0" applyNumberFormat="1" applyFont="1" applyFill="1" applyBorder="1" applyAlignment="1" applyProtection="1">
      <alignment horizontal="center" vertical="top" wrapText="1"/>
    </xf>
    <xf numFmtId="4" fontId="33" fillId="26" borderId="0" xfId="1" applyNumberFormat="1" applyFont="1" applyFill="1" applyAlignment="1">
      <alignment horizontal="center"/>
    </xf>
    <xf numFmtId="0" fontId="33" fillId="26" borderId="0" xfId="1" applyFont="1" applyFill="1" applyAlignment="1">
      <alignment horizontal="center"/>
    </xf>
    <xf numFmtId="2" fontId="23" fillId="27" borderId="1" xfId="1" applyNumberFormat="1" applyFont="1" applyFill="1" applyBorder="1" applyAlignment="1">
      <alignment vertical="center" wrapText="1"/>
    </xf>
    <xf numFmtId="4" fontId="23" fillId="27" borderId="1" xfId="1" applyNumberFormat="1" applyFont="1" applyFill="1" applyBorder="1" applyAlignment="1">
      <alignment vertical="center"/>
    </xf>
    <xf numFmtId="4" fontId="23" fillId="27" borderId="1" xfId="1" applyNumberFormat="1" applyFont="1" applyFill="1" applyBorder="1" applyAlignment="1">
      <alignment horizontal="right" vertical="center" wrapText="1"/>
    </xf>
  </cellXfs>
  <cellStyles count="62">
    <cellStyle name="20% — акцент1" xfId="2" xr:uid="{00000000-0005-0000-0000-000000000000}"/>
    <cellStyle name="20% — акцент2" xfId="3" xr:uid="{00000000-0005-0000-0000-000001000000}"/>
    <cellStyle name="20% — акцент3" xfId="4" xr:uid="{00000000-0005-0000-0000-000002000000}"/>
    <cellStyle name="20% — акцент4" xfId="5" xr:uid="{00000000-0005-0000-0000-000003000000}"/>
    <cellStyle name="20% — акцент5" xfId="6" xr:uid="{00000000-0005-0000-0000-000004000000}"/>
    <cellStyle name="20% — акцент6" xfId="7" xr:uid="{00000000-0005-0000-0000-000005000000}"/>
    <cellStyle name="20% – Акцентування1" xfId="8" xr:uid="{00000000-0005-0000-0000-000006000000}"/>
    <cellStyle name="20% – Акцентування2" xfId="9" xr:uid="{00000000-0005-0000-0000-000007000000}"/>
    <cellStyle name="20% – Акцентування3" xfId="10" xr:uid="{00000000-0005-0000-0000-000008000000}"/>
    <cellStyle name="20% – Акцентування4" xfId="11" xr:uid="{00000000-0005-0000-0000-000009000000}"/>
    <cellStyle name="20% – Акцентування5" xfId="12" xr:uid="{00000000-0005-0000-0000-00000A000000}"/>
    <cellStyle name="20% – Акцентування6" xfId="13" xr:uid="{00000000-0005-0000-0000-00000B000000}"/>
    <cellStyle name="40% — акцент1" xfId="14" xr:uid="{00000000-0005-0000-0000-00000C000000}"/>
    <cellStyle name="40% — акцент2" xfId="15" xr:uid="{00000000-0005-0000-0000-00000D000000}"/>
    <cellStyle name="40% — акцент3" xfId="16" xr:uid="{00000000-0005-0000-0000-00000E000000}"/>
    <cellStyle name="40% — акцент4" xfId="17" xr:uid="{00000000-0005-0000-0000-00000F000000}"/>
    <cellStyle name="40% — акцент5" xfId="18" xr:uid="{00000000-0005-0000-0000-000010000000}"/>
    <cellStyle name="40% — акцент6" xfId="19" xr:uid="{00000000-0005-0000-0000-000011000000}"/>
    <cellStyle name="40% – Акцентування1" xfId="20" xr:uid="{00000000-0005-0000-0000-000012000000}"/>
    <cellStyle name="40% – Акцентування2" xfId="21" xr:uid="{00000000-0005-0000-0000-000013000000}"/>
    <cellStyle name="40% – Акцентування3" xfId="22" xr:uid="{00000000-0005-0000-0000-000014000000}"/>
    <cellStyle name="40% – Акцентування4" xfId="23" xr:uid="{00000000-0005-0000-0000-000015000000}"/>
    <cellStyle name="40% – Акцентування5" xfId="24" xr:uid="{00000000-0005-0000-0000-000016000000}"/>
    <cellStyle name="40% – Акцентування6" xfId="25" xr:uid="{00000000-0005-0000-0000-000017000000}"/>
    <cellStyle name="60% — акцент1" xfId="26" xr:uid="{00000000-0005-0000-0000-000018000000}"/>
    <cellStyle name="60% — акцент2" xfId="27" xr:uid="{00000000-0005-0000-0000-000019000000}"/>
    <cellStyle name="60% — акцент3" xfId="28" xr:uid="{00000000-0005-0000-0000-00001A000000}"/>
    <cellStyle name="60% — акцент4" xfId="29" xr:uid="{00000000-0005-0000-0000-00001B000000}"/>
    <cellStyle name="60% — акцент5" xfId="30" xr:uid="{00000000-0005-0000-0000-00001C000000}"/>
    <cellStyle name="60% — акцент6" xfId="31" xr:uid="{00000000-0005-0000-0000-00001D000000}"/>
    <cellStyle name="60% – Акцентування1" xfId="32" xr:uid="{00000000-0005-0000-0000-00001E000000}"/>
    <cellStyle name="60% – Акцентування2" xfId="33" xr:uid="{00000000-0005-0000-0000-00001F000000}"/>
    <cellStyle name="60% – Акцентування3" xfId="34" xr:uid="{00000000-0005-0000-0000-000020000000}"/>
    <cellStyle name="60% – Акцентування4" xfId="35" xr:uid="{00000000-0005-0000-0000-000021000000}"/>
    <cellStyle name="60% – Акцентування5" xfId="36" xr:uid="{00000000-0005-0000-0000-000022000000}"/>
    <cellStyle name="60% – Акцентування6" xfId="37" xr:uid="{00000000-0005-0000-0000-000023000000}"/>
    <cellStyle name="Normal_Доходи" xfId="38" xr:uid="{00000000-0005-0000-0000-000024000000}"/>
    <cellStyle name="Акцентування1" xfId="39" xr:uid="{00000000-0005-0000-0000-000025000000}"/>
    <cellStyle name="Акцентування2" xfId="40" xr:uid="{00000000-0005-0000-0000-000026000000}"/>
    <cellStyle name="Акцентування3" xfId="41" xr:uid="{00000000-0005-0000-0000-000027000000}"/>
    <cellStyle name="Акцентування4" xfId="42" xr:uid="{00000000-0005-0000-0000-000028000000}"/>
    <cellStyle name="Акцентування5" xfId="43" xr:uid="{00000000-0005-0000-0000-000029000000}"/>
    <cellStyle name="Акцентування6" xfId="44" xr:uid="{00000000-0005-0000-0000-00002A000000}"/>
    <cellStyle name="Ввід" xfId="45" xr:uid="{00000000-0005-0000-0000-00002B000000}"/>
    <cellStyle name="Добре" xfId="46" xr:uid="{00000000-0005-0000-0000-00002C000000}"/>
    <cellStyle name="Звичайний" xfId="0" builtinId="0"/>
    <cellStyle name="Звичайний 2" xfId="47" xr:uid="{00000000-0005-0000-0000-00002D000000}"/>
    <cellStyle name="Звичайний 3" xfId="48" xr:uid="{00000000-0005-0000-0000-00002E000000}"/>
    <cellStyle name="Зв'язана клітинка" xfId="49" xr:uid="{00000000-0005-0000-0000-00002F000000}"/>
    <cellStyle name="Контрольна клітинка" xfId="50" xr:uid="{00000000-0005-0000-0000-000030000000}"/>
    <cellStyle name="Назва" xfId="51" xr:uid="{00000000-0005-0000-0000-000031000000}"/>
    <cellStyle name="Обчислення" xfId="52" xr:uid="{00000000-0005-0000-0000-000032000000}"/>
    <cellStyle name="Обычный 2" xfId="1" xr:uid="{00000000-0005-0000-0000-000034000000}"/>
    <cellStyle name="Підсумок" xfId="53" xr:uid="{00000000-0005-0000-0000-000035000000}"/>
    <cellStyle name="Поганий" xfId="54" xr:uid="{00000000-0005-0000-0000-000036000000}"/>
    <cellStyle name="Примечание 2" xfId="55" xr:uid="{00000000-0005-0000-0000-000037000000}"/>
    <cellStyle name="Примітка" xfId="56" xr:uid="{00000000-0005-0000-0000-000038000000}"/>
    <cellStyle name="Результат" xfId="57" xr:uid="{00000000-0005-0000-0000-000039000000}"/>
    <cellStyle name="Середній" xfId="58" xr:uid="{00000000-0005-0000-0000-00003A000000}"/>
    <cellStyle name="Стиль 1" xfId="59" xr:uid="{00000000-0005-0000-0000-00003B000000}"/>
    <cellStyle name="Текст попередження" xfId="60" xr:uid="{00000000-0005-0000-0000-00003C000000}"/>
    <cellStyle name="Текст пояснення" xfId="61" xr:uid="{00000000-0005-0000-0000-00003D000000}"/>
  </cellStyles>
  <dxfs count="121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  <colors>
    <mruColors>
      <color rgb="FF66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303"/>
  <sheetViews>
    <sheetView tabSelected="1" topLeftCell="B1" zoomScale="75" zoomScaleNormal="75" workbookViewId="0">
      <pane ySplit="5" topLeftCell="A275" activePane="bottomLeft" state="frozen"/>
      <selection activeCell="B1" sqref="B1"/>
      <selection pane="bottomLeft" activeCell="H296" sqref="H296"/>
    </sheetView>
  </sheetViews>
  <sheetFormatPr defaultRowHeight="12.75" x14ac:dyDescent="0.2"/>
  <cols>
    <col min="1" max="1" width="0" style="1" hidden="1" customWidth="1"/>
    <col min="2" max="2" width="12.7109375" style="6" customWidth="1"/>
    <col min="3" max="3" width="38" style="4" customWidth="1"/>
    <col min="4" max="4" width="20.140625" style="4" customWidth="1"/>
    <col min="5" max="5" width="20" style="2" customWidth="1"/>
    <col min="6" max="6" width="18.7109375" style="2" customWidth="1"/>
    <col min="7" max="7" width="18" style="2" customWidth="1"/>
    <col min="8" max="8" width="16.85546875" style="2" customWidth="1"/>
    <col min="9" max="9" width="17.42578125" style="2" customWidth="1"/>
    <col min="10" max="10" width="12.28515625" style="1" bestFit="1" customWidth="1"/>
    <col min="11" max="239" width="9.140625" style="1"/>
    <col min="240" max="240" width="12.7109375" style="1" customWidth="1"/>
    <col min="241" max="241" width="50.7109375" style="1" customWidth="1"/>
    <col min="242" max="255" width="15.7109375" style="1" customWidth="1"/>
    <col min="256" max="495" width="9.140625" style="1"/>
    <col min="496" max="496" width="12.7109375" style="1" customWidth="1"/>
    <col min="497" max="497" width="50.7109375" style="1" customWidth="1"/>
    <col min="498" max="511" width="15.7109375" style="1" customWidth="1"/>
    <col min="512" max="751" width="9.140625" style="1"/>
    <col min="752" max="752" width="12.7109375" style="1" customWidth="1"/>
    <col min="753" max="753" width="50.7109375" style="1" customWidth="1"/>
    <col min="754" max="767" width="15.7109375" style="1" customWidth="1"/>
    <col min="768" max="1007" width="9.140625" style="1"/>
    <col min="1008" max="1008" width="12.7109375" style="1" customWidth="1"/>
    <col min="1009" max="1009" width="50.7109375" style="1" customWidth="1"/>
    <col min="1010" max="1023" width="15.7109375" style="1" customWidth="1"/>
    <col min="1024" max="1263" width="9.140625" style="1"/>
    <col min="1264" max="1264" width="12.7109375" style="1" customWidth="1"/>
    <col min="1265" max="1265" width="50.7109375" style="1" customWidth="1"/>
    <col min="1266" max="1279" width="15.7109375" style="1" customWidth="1"/>
    <col min="1280" max="1519" width="9.140625" style="1"/>
    <col min="1520" max="1520" width="12.7109375" style="1" customWidth="1"/>
    <col min="1521" max="1521" width="50.7109375" style="1" customWidth="1"/>
    <col min="1522" max="1535" width="15.7109375" style="1" customWidth="1"/>
    <col min="1536" max="1775" width="9.140625" style="1"/>
    <col min="1776" max="1776" width="12.7109375" style="1" customWidth="1"/>
    <col min="1777" max="1777" width="50.7109375" style="1" customWidth="1"/>
    <col min="1778" max="1791" width="15.7109375" style="1" customWidth="1"/>
    <col min="1792" max="2031" width="9.140625" style="1"/>
    <col min="2032" max="2032" width="12.7109375" style="1" customWidth="1"/>
    <col min="2033" max="2033" width="50.7109375" style="1" customWidth="1"/>
    <col min="2034" max="2047" width="15.7109375" style="1" customWidth="1"/>
    <col min="2048" max="2287" width="9.140625" style="1"/>
    <col min="2288" max="2288" width="12.7109375" style="1" customWidth="1"/>
    <col min="2289" max="2289" width="50.7109375" style="1" customWidth="1"/>
    <col min="2290" max="2303" width="15.7109375" style="1" customWidth="1"/>
    <col min="2304" max="2543" width="9.140625" style="1"/>
    <col min="2544" max="2544" width="12.7109375" style="1" customWidth="1"/>
    <col min="2545" max="2545" width="50.7109375" style="1" customWidth="1"/>
    <col min="2546" max="2559" width="15.7109375" style="1" customWidth="1"/>
    <col min="2560" max="2799" width="9.140625" style="1"/>
    <col min="2800" max="2800" width="12.7109375" style="1" customWidth="1"/>
    <col min="2801" max="2801" width="50.7109375" style="1" customWidth="1"/>
    <col min="2802" max="2815" width="15.7109375" style="1" customWidth="1"/>
    <col min="2816" max="3055" width="9.140625" style="1"/>
    <col min="3056" max="3056" width="12.7109375" style="1" customWidth="1"/>
    <col min="3057" max="3057" width="50.7109375" style="1" customWidth="1"/>
    <col min="3058" max="3071" width="15.7109375" style="1" customWidth="1"/>
    <col min="3072" max="3311" width="9.140625" style="1"/>
    <col min="3312" max="3312" width="12.7109375" style="1" customWidth="1"/>
    <col min="3313" max="3313" width="50.7109375" style="1" customWidth="1"/>
    <col min="3314" max="3327" width="15.7109375" style="1" customWidth="1"/>
    <col min="3328" max="3567" width="9.140625" style="1"/>
    <col min="3568" max="3568" width="12.7109375" style="1" customWidth="1"/>
    <col min="3569" max="3569" width="50.7109375" style="1" customWidth="1"/>
    <col min="3570" max="3583" width="15.7109375" style="1" customWidth="1"/>
    <col min="3584" max="3823" width="9.140625" style="1"/>
    <col min="3824" max="3824" width="12.7109375" style="1" customWidth="1"/>
    <col min="3825" max="3825" width="50.7109375" style="1" customWidth="1"/>
    <col min="3826" max="3839" width="15.7109375" style="1" customWidth="1"/>
    <col min="3840" max="4079" width="9.140625" style="1"/>
    <col min="4080" max="4080" width="12.7109375" style="1" customWidth="1"/>
    <col min="4081" max="4081" width="50.7109375" style="1" customWidth="1"/>
    <col min="4082" max="4095" width="15.7109375" style="1" customWidth="1"/>
    <col min="4096" max="4335" width="9.140625" style="1"/>
    <col min="4336" max="4336" width="12.7109375" style="1" customWidth="1"/>
    <col min="4337" max="4337" width="50.7109375" style="1" customWidth="1"/>
    <col min="4338" max="4351" width="15.7109375" style="1" customWidth="1"/>
    <col min="4352" max="4591" width="9.140625" style="1"/>
    <col min="4592" max="4592" width="12.7109375" style="1" customWidth="1"/>
    <col min="4593" max="4593" width="50.7109375" style="1" customWidth="1"/>
    <col min="4594" max="4607" width="15.7109375" style="1" customWidth="1"/>
    <col min="4608" max="4847" width="9.140625" style="1"/>
    <col min="4848" max="4848" width="12.7109375" style="1" customWidth="1"/>
    <col min="4849" max="4849" width="50.7109375" style="1" customWidth="1"/>
    <col min="4850" max="4863" width="15.7109375" style="1" customWidth="1"/>
    <col min="4864" max="5103" width="9.140625" style="1"/>
    <col min="5104" max="5104" width="12.7109375" style="1" customWidth="1"/>
    <col min="5105" max="5105" width="50.7109375" style="1" customWidth="1"/>
    <col min="5106" max="5119" width="15.7109375" style="1" customWidth="1"/>
    <col min="5120" max="5359" width="9.140625" style="1"/>
    <col min="5360" max="5360" width="12.7109375" style="1" customWidth="1"/>
    <col min="5361" max="5361" width="50.7109375" style="1" customWidth="1"/>
    <col min="5362" max="5375" width="15.7109375" style="1" customWidth="1"/>
    <col min="5376" max="5615" width="9.140625" style="1"/>
    <col min="5616" max="5616" width="12.7109375" style="1" customWidth="1"/>
    <col min="5617" max="5617" width="50.7109375" style="1" customWidth="1"/>
    <col min="5618" max="5631" width="15.7109375" style="1" customWidth="1"/>
    <col min="5632" max="5871" width="9.140625" style="1"/>
    <col min="5872" max="5872" width="12.7109375" style="1" customWidth="1"/>
    <col min="5873" max="5873" width="50.7109375" style="1" customWidth="1"/>
    <col min="5874" max="5887" width="15.7109375" style="1" customWidth="1"/>
    <col min="5888" max="6127" width="9.140625" style="1"/>
    <col min="6128" max="6128" width="12.7109375" style="1" customWidth="1"/>
    <col min="6129" max="6129" width="50.7109375" style="1" customWidth="1"/>
    <col min="6130" max="6143" width="15.7109375" style="1" customWidth="1"/>
    <col min="6144" max="6383" width="9.140625" style="1"/>
    <col min="6384" max="6384" width="12.7109375" style="1" customWidth="1"/>
    <col min="6385" max="6385" width="50.7109375" style="1" customWidth="1"/>
    <col min="6386" max="6399" width="15.7109375" style="1" customWidth="1"/>
    <col min="6400" max="6639" width="9.140625" style="1"/>
    <col min="6640" max="6640" width="12.7109375" style="1" customWidth="1"/>
    <col min="6641" max="6641" width="50.7109375" style="1" customWidth="1"/>
    <col min="6642" max="6655" width="15.7109375" style="1" customWidth="1"/>
    <col min="6656" max="6895" width="9.140625" style="1"/>
    <col min="6896" max="6896" width="12.7109375" style="1" customWidth="1"/>
    <col min="6897" max="6897" width="50.7109375" style="1" customWidth="1"/>
    <col min="6898" max="6911" width="15.7109375" style="1" customWidth="1"/>
    <col min="6912" max="7151" width="9.140625" style="1"/>
    <col min="7152" max="7152" width="12.7109375" style="1" customWidth="1"/>
    <col min="7153" max="7153" width="50.7109375" style="1" customWidth="1"/>
    <col min="7154" max="7167" width="15.7109375" style="1" customWidth="1"/>
    <col min="7168" max="7407" width="9.140625" style="1"/>
    <col min="7408" max="7408" width="12.7109375" style="1" customWidth="1"/>
    <col min="7409" max="7409" width="50.7109375" style="1" customWidth="1"/>
    <col min="7410" max="7423" width="15.7109375" style="1" customWidth="1"/>
    <col min="7424" max="7663" width="9.140625" style="1"/>
    <col min="7664" max="7664" width="12.7109375" style="1" customWidth="1"/>
    <col min="7665" max="7665" width="50.7109375" style="1" customWidth="1"/>
    <col min="7666" max="7679" width="15.7109375" style="1" customWidth="1"/>
    <col min="7680" max="7919" width="9.140625" style="1"/>
    <col min="7920" max="7920" width="12.7109375" style="1" customWidth="1"/>
    <col min="7921" max="7921" width="50.7109375" style="1" customWidth="1"/>
    <col min="7922" max="7935" width="15.7109375" style="1" customWidth="1"/>
    <col min="7936" max="8175" width="9.140625" style="1"/>
    <col min="8176" max="8176" width="12.7109375" style="1" customWidth="1"/>
    <col min="8177" max="8177" width="50.7109375" style="1" customWidth="1"/>
    <col min="8178" max="8191" width="15.7109375" style="1" customWidth="1"/>
    <col min="8192" max="8431" width="9.140625" style="1"/>
    <col min="8432" max="8432" width="12.7109375" style="1" customWidth="1"/>
    <col min="8433" max="8433" width="50.7109375" style="1" customWidth="1"/>
    <col min="8434" max="8447" width="15.7109375" style="1" customWidth="1"/>
    <col min="8448" max="8687" width="9.140625" style="1"/>
    <col min="8688" max="8688" width="12.7109375" style="1" customWidth="1"/>
    <col min="8689" max="8689" width="50.7109375" style="1" customWidth="1"/>
    <col min="8690" max="8703" width="15.7109375" style="1" customWidth="1"/>
    <col min="8704" max="8943" width="9.140625" style="1"/>
    <col min="8944" max="8944" width="12.7109375" style="1" customWidth="1"/>
    <col min="8945" max="8945" width="50.7109375" style="1" customWidth="1"/>
    <col min="8946" max="8959" width="15.7109375" style="1" customWidth="1"/>
    <col min="8960" max="9199" width="9.140625" style="1"/>
    <col min="9200" max="9200" width="12.7109375" style="1" customWidth="1"/>
    <col min="9201" max="9201" width="50.7109375" style="1" customWidth="1"/>
    <col min="9202" max="9215" width="15.7109375" style="1" customWidth="1"/>
    <col min="9216" max="9455" width="9.140625" style="1"/>
    <col min="9456" max="9456" width="12.7109375" style="1" customWidth="1"/>
    <col min="9457" max="9457" width="50.7109375" style="1" customWidth="1"/>
    <col min="9458" max="9471" width="15.7109375" style="1" customWidth="1"/>
    <col min="9472" max="9711" width="9.140625" style="1"/>
    <col min="9712" max="9712" width="12.7109375" style="1" customWidth="1"/>
    <col min="9713" max="9713" width="50.7109375" style="1" customWidth="1"/>
    <col min="9714" max="9727" width="15.7109375" style="1" customWidth="1"/>
    <col min="9728" max="9967" width="9.140625" style="1"/>
    <col min="9968" max="9968" width="12.7109375" style="1" customWidth="1"/>
    <col min="9969" max="9969" width="50.7109375" style="1" customWidth="1"/>
    <col min="9970" max="9983" width="15.7109375" style="1" customWidth="1"/>
    <col min="9984" max="10223" width="9.140625" style="1"/>
    <col min="10224" max="10224" width="12.7109375" style="1" customWidth="1"/>
    <col min="10225" max="10225" width="50.7109375" style="1" customWidth="1"/>
    <col min="10226" max="10239" width="15.7109375" style="1" customWidth="1"/>
    <col min="10240" max="10479" width="9.140625" style="1"/>
    <col min="10480" max="10480" width="12.7109375" style="1" customWidth="1"/>
    <col min="10481" max="10481" width="50.7109375" style="1" customWidth="1"/>
    <col min="10482" max="10495" width="15.7109375" style="1" customWidth="1"/>
    <col min="10496" max="10735" width="9.140625" style="1"/>
    <col min="10736" max="10736" width="12.7109375" style="1" customWidth="1"/>
    <col min="10737" max="10737" width="50.7109375" style="1" customWidth="1"/>
    <col min="10738" max="10751" width="15.7109375" style="1" customWidth="1"/>
    <col min="10752" max="10991" width="9.140625" style="1"/>
    <col min="10992" max="10992" width="12.7109375" style="1" customWidth="1"/>
    <col min="10993" max="10993" width="50.7109375" style="1" customWidth="1"/>
    <col min="10994" max="11007" width="15.7109375" style="1" customWidth="1"/>
    <col min="11008" max="11247" width="9.140625" style="1"/>
    <col min="11248" max="11248" width="12.7109375" style="1" customWidth="1"/>
    <col min="11249" max="11249" width="50.7109375" style="1" customWidth="1"/>
    <col min="11250" max="11263" width="15.7109375" style="1" customWidth="1"/>
    <col min="11264" max="11503" width="9.140625" style="1"/>
    <col min="11504" max="11504" width="12.7109375" style="1" customWidth="1"/>
    <col min="11505" max="11505" width="50.7109375" style="1" customWidth="1"/>
    <col min="11506" max="11519" width="15.7109375" style="1" customWidth="1"/>
    <col min="11520" max="11759" width="9.140625" style="1"/>
    <col min="11760" max="11760" width="12.7109375" style="1" customWidth="1"/>
    <col min="11761" max="11761" width="50.7109375" style="1" customWidth="1"/>
    <col min="11762" max="11775" width="15.7109375" style="1" customWidth="1"/>
    <col min="11776" max="12015" width="9.140625" style="1"/>
    <col min="12016" max="12016" width="12.7109375" style="1" customWidth="1"/>
    <col min="12017" max="12017" width="50.7109375" style="1" customWidth="1"/>
    <col min="12018" max="12031" width="15.7109375" style="1" customWidth="1"/>
    <col min="12032" max="12271" width="9.140625" style="1"/>
    <col min="12272" max="12272" width="12.7109375" style="1" customWidth="1"/>
    <col min="12273" max="12273" width="50.7109375" style="1" customWidth="1"/>
    <col min="12274" max="12287" width="15.7109375" style="1" customWidth="1"/>
    <col min="12288" max="12527" width="9.140625" style="1"/>
    <col min="12528" max="12528" width="12.7109375" style="1" customWidth="1"/>
    <col min="12529" max="12529" width="50.7109375" style="1" customWidth="1"/>
    <col min="12530" max="12543" width="15.7109375" style="1" customWidth="1"/>
    <col min="12544" max="12783" width="9.140625" style="1"/>
    <col min="12784" max="12784" width="12.7109375" style="1" customWidth="1"/>
    <col min="12785" max="12785" width="50.7109375" style="1" customWidth="1"/>
    <col min="12786" max="12799" width="15.7109375" style="1" customWidth="1"/>
    <col min="12800" max="13039" width="9.140625" style="1"/>
    <col min="13040" max="13040" width="12.7109375" style="1" customWidth="1"/>
    <col min="13041" max="13041" width="50.7109375" style="1" customWidth="1"/>
    <col min="13042" max="13055" width="15.7109375" style="1" customWidth="1"/>
    <col min="13056" max="13295" width="9.140625" style="1"/>
    <col min="13296" max="13296" width="12.7109375" style="1" customWidth="1"/>
    <col min="13297" max="13297" width="50.7109375" style="1" customWidth="1"/>
    <col min="13298" max="13311" width="15.7109375" style="1" customWidth="1"/>
    <col min="13312" max="13551" width="9.140625" style="1"/>
    <col min="13552" max="13552" width="12.7109375" style="1" customWidth="1"/>
    <col min="13553" max="13553" width="50.7109375" style="1" customWidth="1"/>
    <col min="13554" max="13567" width="15.7109375" style="1" customWidth="1"/>
    <col min="13568" max="13807" width="9.140625" style="1"/>
    <col min="13808" max="13808" width="12.7109375" style="1" customWidth="1"/>
    <col min="13809" max="13809" width="50.7109375" style="1" customWidth="1"/>
    <col min="13810" max="13823" width="15.7109375" style="1" customWidth="1"/>
    <col min="13824" max="14063" width="9.140625" style="1"/>
    <col min="14064" max="14064" width="12.7109375" style="1" customWidth="1"/>
    <col min="14065" max="14065" width="50.7109375" style="1" customWidth="1"/>
    <col min="14066" max="14079" width="15.7109375" style="1" customWidth="1"/>
    <col min="14080" max="14319" width="9.140625" style="1"/>
    <col min="14320" max="14320" width="12.7109375" style="1" customWidth="1"/>
    <col min="14321" max="14321" width="50.7109375" style="1" customWidth="1"/>
    <col min="14322" max="14335" width="15.7109375" style="1" customWidth="1"/>
    <col min="14336" max="14575" width="9.140625" style="1"/>
    <col min="14576" max="14576" width="12.7109375" style="1" customWidth="1"/>
    <col min="14577" max="14577" width="50.7109375" style="1" customWidth="1"/>
    <col min="14578" max="14591" width="15.7109375" style="1" customWidth="1"/>
    <col min="14592" max="14831" width="9.140625" style="1"/>
    <col min="14832" max="14832" width="12.7109375" style="1" customWidth="1"/>
    <col min="14833" max="14833" width="50.7109375" style="1" customWidth="1"/>
    <col min="14834" max="14847" width="15.7109375" style="1" customWidth="1"/>
    <col min="14848" max="15087" width="9.140625" style="1"/>
    <col min="15088" max="15088" width="12.7109375" style="1" customWidth="1"/>
    <col min="15089" max="15089" width="50.7109375" style="1" customWidth="1"/>
    <col min="15090" max="15103" width="15.7109375" style="1" customWidth="1"/>
    <col min="15104" max="15343" width="9.140625" style="1"/>
    <col min="15344" max="15344" width="12.7109375" style="1" customWidth="1"/>
    <col min="15345" max="15345" width="50.7109375" style="1" customWidth="1"/>
    <col min="15346" max="15359" width="15.7109375" style="1" customWidth="1"/>
    <col min="15360" max="15599" width="9.140625" style="1"/>
    <col min="15600" max="15600" width="12.7109375" style="1" customWidth="1"/>
    <col min="15601" max="15601" width="50.7109375" style="1" customWidth="1"/>
    <col min="15602" max="15615" width="15.7109375" style="1" customWidth="1"/>
    <col min="15616" max="15855" width="9.140625" style="1"/>
    <col min="15856" max="15856" width="12.7109375" style="1" customWidth="1"/>
    <col min="15857" max="15857" width="50.7109375" style="1" customWidth="1"/>
    <col min="15858" max="15871" width="15.7109375" style="1" customWidth="1"/>
    <col min="15872" max="16111" width="9.140625" style="1"/>
    <col min="16112" max="16112" width="12.7109375" style="1" customWidth="1"/>
    <col min="16113" max="16113" width="50.7109375" style="1" customWidth="1"/>
    <col min="16114" max="16127" width="15.7109375" style="1" customWidth="1"/>
    <col min="16128" max="16384" width="9.140625" style="1"/>
  </cols>
  <sheetData>
    <row r="2" spans="1:10" ht="22.5" x14ac:dyDescent="0.2">
      <c r="B2" s="38" t="s">
        <v>145</v>
      </c>
      <c r="C2" s="38"/>
      <c r="D2" s="38"/>
      <c r="E2" s="38"/>
      <c r="F2" s="39"/>
      <c r="G2" s="36"/>
      <c r="H2" s="36"/>
    </row>
    <row r="3" spans="1:10" x14ac:dyDescent="0.2">
      <c r="B3" s="69"/>
      <c r="C3" s="69"/>
      <c r="D3" s="69"/>
      <c r="E3" s="69"/>
      <c r="F3" s="5"/>
      <c r="G3" s="35"/>
      <c r="H3" s="14"/>
    </row>
    <row r="4" spans="1:10" x14ac:dyDescent="0.2">
      <c r="B4" s="3"/>
    </row>
    <row r="5" spans="1:10" s="8" customFormat="1" ht="70.5" customHeight="1" x14ac:dyDescent="0.2">
      <c r="A5" s="7"/>
      <c r="B5" s="31" t="s">
        <v>0</v>
      </c>
      <c r="C5" s="32" t="s">
        <v>1</v>
      </c>
      <c r="D5" s="33" t="s">
        <v>138</v>
      </c>
      <c r="E5" s="33" t="s">
        <v>137</v>
      </c>
      <c r="F5" s="33" t="s">
        <v>140</v>
      </c>
      <c r="G5" s="33" t="s">
        <v>156</v>
      </c>
      <c r="H5" s="70" t="s">
        <v>152</v>
      </c>
      <c r="I5" s="70" t="s">
        <v>153</v>
      </c>
    </row>
    <row r="6" spans="1:10" s="8" customFormat="1" ht="23.25" customHeight="1" x14ac:dyDescent="0.25">
      <c r="A6" s="7"/>
      <c r="B6" s="31"/>
      <c r="C6" s="31"/>
      <c r="D6" s="34"/>
      <c r="E6" s="34"/>
      <c r="F6" s="34"/>
      <c r="G6" s="34"/>
      <c r="H6" s="71"/>
      <c r="I6" s="71"/>
      <c r="J6" s="64"/>
    </row>
    <row r="7" spans="1:10" s="16" customFormat="1" ht="45" customHeight="1" x14ac:dyDescent="0.2">
      <c r="A7" s="15">
        <v>1</v>
      </c>
      <c r="B7" s="10" t="s">
        <v>2</v>
      </c>
      <c r="C7" s="11" t="s">
        <v>3</v>
      </c>
      <c r="D7" s="12">
        <f>D8+D20+D22+D24+D26+D29+D31+D42+D53+D55+D60+D64+D66+D70+D75+D77+D79+D81+D84+D87+D89+D91+D97+D101+D103</f>
        <v>41991972.730000012</v>
      </c>
      <c r="E7" s="12">
        <f>E8+E20+E22+E24+E26+E29+E31+E42+E53+E55+E60+E64+E66+E70+E75+E77+E79+E81+E84+E87+E89+E91+E97+E101+E103</f>
        <v>46657572.390000001</v>
      </c>
      <c r="F7" s="12">
        <f>F8+F20+F22+F24+F26+F29+F31+F42+F53+F55+F60+F64+F66+F70+F75+F77+F79+F81+F84+F87+F89+F91+F97+F101+F103</f>
        <v>55502615.149999999</v>
      </c>
      <c r="G7" s="12">
        <f>G8+G20+G22+G24+G26+G29+G31+G42+G53+G55+G60+G64+G66+G70+G75+G77+G79+G81+G84+G87+G89+G91+G97+G101+G103</f>
        <v>46101935.050000004</v>
      </c>
      <c r="H7" s="12">
        <f>H8+H20+H22+H24+H26+H29+H31+H42+H53+H55+H60+H64+H66+H70+H75+H77+H79+H81+H84+H87+H89+H91+H97+H101+H103</f>
        <v>43399700</v>
      </c>
      <c r="I7" s="40">
        <f>I8+I31+I99</f>
        <v>1083000</v>
      </c>
    </row>
    <row r="8" spans="1:10" s="16" customFormat="1" ht="108.75" customHeight="1" x14ac:dyDescent="0.2">
      <c r="A8" s="15">
        <v>1</v>
      </c>
      <c r="B8" s="10" t="s">
        <v>4</v>
      </c>
      <c r="C8" s="11" t="s">
        <v>5</v>
      </c>
      <c r="D8" s="12">
        <f>SUM(D9:D19)</f>
        <v>17499622.850000001</v>
      </c>
      <c r="E8" s="12">
        <f>SUM(E9:E19)</f>
        <v>16067486.26</v>
      </c>
      <c r="F8" s="12">
        <f t="shared" ref="F8" si="0">SUM(F9:F19)</f>
        <v>18573488</v>
      </c>
      <c r="G8" s="12">
        <f>G9+G10+G11+G12+G13+G14+G15+G16+G17+G18+G19</f>
        <v>15768597.17</v>
      </c>
      <c r="H8" s="12">
        <f>H9+H10+H11+H12+H13+H14+H15+H16+H17+H18+H19</f>
        <v>17020000</v>
      </c>
      <c r="I8" s="40">
        <f>I11+I12</f>
        <v>300000</v>
      </c>
    </row>
    <row r="9" spans="1:10" s="18" customFormat="1" ht="14.25" x14ac:dyDescent="0.2">
      <c r="A9" s="17">
        <v>0</v>
      </c>
      <c r="B9" s="41" t="s">
        <v>6</v>
      </c>
      <c r="C9" s="42" t="s">
        <v>7</v>
      </c>
      <c r="D9" s="43">
        <v>12963559.77</v>
      </c>
      <c r="E9" s="43">
        <v>12022957.18</v>
      </c>
      <c r="F9" s="43">
        <v>13520000</v>
      </c>
      <c r="G9" s="43">
        <v>11980229.23</v>
      </c>
      <c r="H9" s="43">
        <v>12600000</v>
      </c>
      <c r="I9" s="44">
        <v>0</v>
      </c>
    </row>
    <row r="10" spans="1:10" s="18" customFormat="1" ht="14.25" x14ac:dyDescent="0.2">
      <c r="A10" s="17">
        <v>0</v>
      </c>
      <c r="B10" s="41" t="s">
        <v>8</v>
      </c>
      <c r="C10" s="42" t="s">
        <v>9</v>
      </c>
      <c r="D10" s="43">
        <v>2754576.47</v>
      </c>
      <c r="E10" s="43">
        <v>2662918.75</v>
      </c>
      <c r="F10" s="43">
        <v>2998488</v>
      </c>
      <c r="G10" s="43">
        <v>2644458.63</v>
      </c>
      <c r="H10" s="43">
        <v>2800000</v>
      </c>
      <c r="I10" s="44">
        <v>0</v>
      </c>
    </row>
    <row r="11" spans="1:10" s="18" customFormat="1" ht="28.5" x14ac:dyDescent="0.2">
      <c r="A11" s="17">
        <v>0</v>
      </c>
      <c r="B11" s="41">
        <v>2210</v>
      </c>
      <c r="C11" s="42" t="s">
        <v>11</v>
      </c>
      <c r="D11" s="43">
        <v>417122.94</v>
      </c>
      <c r="E11" s="43">
        <v>163157.18</v>
      </c>
      <c r="F11" s="43">
        <v>400000</v>
      </c>
      <c r="G11" s="43">
        <v>258156.07</v>
      </c>
      <c r="H11" s="43">
        <v>300000</v>
      </c>
      <c r="I11" s="44">
        <v>150000</v>
      </c>
    </row>
    <row r="12" spans="1:10" s="18" customFormat="1" ht="14.25" x14ac:dyDescent="0.2">
      <c r="A12" s="17">
        <v>0</v>
      </c>
      <c r="B12" s="41" t="s">
        <v>12</v>
      </c>
      <c r="C12" s="42" t="s">
        <v>13</v>
      </c>
      <c r="D12" s="43">
        <v>307199.61</v>
      </c>
      <c r="E12" s="43">
        <v>83576.44</v>
      </c>
      <c r="F12" s="43">
        <v>175000</v>
      </c>
      <c r="G12" s="43">
        <v>136063.74</v>
      </c>
      <c r="H12" s="43">
        <v>200000</v>
      </c>
      <c r="I12" s="44">
        <v>150000</v>
      </c>
    </row>
    <row r="13" spans="1:10" s="18" customFormat="1" ht="14.25" x14ac:dyDescent="0.2">
      <c r="A13" s="17">
        <v>0</v>
      </c>
      <c r="B13" s="41" t="s">
        <v>14</v>
      </c>
      <c r="C13" s="42" t="s">
        <v>15</v>
      </c>
      <c r="D13" s="43">
        <v>2890</v>
      </c>
      <c r="E13" s="43">
        <v>20758.080000000002</v>
      </c>
      <c r="F13" s="43">
        <v>40000</v>
      </c>
      <c r="G13" s="43">
        <v>31094.68</v>
      </c>
      <c r="H13" s="43">
        <v>50000</v>
      </c>
      <c r="I13" s="44">
        <v>0</v>
      </c>
    </row>
    <row r="14" spans="1:10" s="18" customFormat="1" ht="14.25" x14ac:dyDescent="0.2">
      <c r="A14" s="17">
        <v>0</v>
      </c>
      <c r="B14" s="41">
        <v>2271</v>
      </c>
      <c r="C14" s="42" t="s">
        <v>17</v>
      </c>
      <c r="D14" s="43">
        <v>235694.65</v>
      </c>
      <c r="E14" s="43">
        <v>258603.27</v>
      </c>
      <c r="F14" s="43">
        <v>320000</v>
      </c>
      <c r="G14" s="43">
        <v>169760.08</v>
      </c>
      <c r="H14" s="43">
        <v>220000</v>
      </c>
      <c r="I14" s="44">
        <v>0</v>
      </c>
    </row>
    <row r="15" spans="1:10" s="18" customFormat="1" ht="28.5" x14ac:dyDescent="0.2">
      <c r="A15" s="17">
        <v>0</v>
      </c>
      <c r="B15" s="41" t="s">
        <v>18</v>
      </c>
      <c r="C15" s="42" t="s">
        <v>19</v>
      </c>
      <c r="D15" s="43">
        <v>9356.31</v>
      </c>
      <c r="E15" s="43">
        <v>12101.37</v>
      </c>
      <c r="F15" s="43">
        <v>20000</v>
      </c>
      <c r="G15" s="43">
        <v>10479.36</v>
      </c>
      <c r="H15" s="43">
        <v>20000</v>
      </c>
      <c r="I15" s="44">
        <v>0</v>
      </c>
    </row>
    <row r="16" spans="1:10" s="18" customFormat="1" ht="14.25" x14ac:dyDescent="0.2">
      <c r="A16" s="17">
        <v>0</v>
      </c>
      <c r="B16" s="41">
        <v>2273</v>
      </c>
      <c r="C16" s="42" t="s">
        <v>21</v>
      </c>
      <c r="D16" s="43">
        <v>269711.32</v>
      </c>
      <c r="E16" s="43">
        <v>485612.48</v>
      </c>
      <c r="F16" s="43">
        <v>620000</v>
      </c>
      <c r="G16" s="43">
        <v>365360.15</v>
      </c>
      <c r="H16" s="43">
        <v>550000</v>
      </c>
      <c r="I16" s="44">
        <v>0</v>
      </c>
    </row>
    <row r="17" spans="1:9" s="18" customFormat="1" ht="14.25" x14ac:dyDescent="0.2">
      <c r="A17" s="17">
        <v>0</v>
      </c>
      <c r="B17" s="41" t="s">
        <v>22</v>
      </c>
      <c r="C17" s="42" t="s">
        <v>23</v>
      </c>
      <c r="D17" s="43">
        <v>201771.02</v>
      </c>
      <c r="E17" s="43">
        <v>139853.06</v>
      </c>
      <c r="F17" s="43">
        <v>220000</v>
      </c>
      <c r="G17" s="43">
        <v>70039.960000000006</v>
      </c>
      <c r="H17" s="43">
        <v>150000</v>
      </c>
      <c r="I17" s="44">
        <v>0</v>
      </c>
    </row>
    <row r="18" spans="1:9" s="18" customFormat="1" ht="28.5" x14ac:dyDescent="0.2">
      <c r="A18" s="17">
        <v>0</v>
      </c>
      <c r="B18" s="41" t="s">
        <v>24</v>
      </c>
      <c r="C18" s="42" t="s">
        <v>25</v>
      </c>
      <c r="D18" s="43">
        <v>105830.64</v>
      </c>
      <c r="E18" s="43">
        <v>107219.15</v>
      </c>
      <c r="F18" s="43">
        <v>210000</v>
      </c>
      <c r="G18" s="43">
        <v>75269.52</v>
      </c>
      <c r="H18" s="43">
        <v>80000</v>
      </c>
      <c r="I18" s="44">
        <v>0</v>
      </c>
    </row>
    <row r="19" spans="1:9" s="18" customFormat="1" ht="14.25" x14ac:dyDescent="0.2">
      <c r="A19" s="17">
        <v>0</v>
      </c>
      <c r="B19" s="41" t="s">
        <v>26</v>
      </c>
      <c r="C19" s="42" t="s">
        <v>27</v>
      </c>
      <c r="D19" s="43">
        <v>231910.12</v>
      </c>
      <c r="E19" s="43">
        <v>110729.3</v>
      </c>
      <c r="F19" s="43">
        <v>50000</v>
      </c>
      <c r="G19" s="43">
        <v>27685.75</v>
      </c>
      <c r="H19" s="43">
        <v>50000</v>
      </c>
      <c r="I19" s="44">
        <v>0</v>
      </c>
    </row>
    <row r="20" spans="1:9" s="18" customFormat="1" ht="46.5" customHeight="1" x14ac:dyDescent="0.2">
      <c r="A20" s="17">
        <v>1</v>
      </c>
      <c r="B20" s="10" t="s">
        <v>28</v>
      </c>
      <c r="C20" s="11" t="s">
        <v>29</v>
      </c>
      <c r="D20" s="12">
        <f>D21</f>
        <v>307179.43</v>
      </c>
      <c r="E20" s="12">
        <f>E21</f>
        <v>350768.65</v>
      </c>
      <c r="F20" s="12">
        <f t="shared" ref="F20" si="1">F21</f>
        <v>404226</v>
      </c>
      <c r="G20" s="12">
        <f>G21</f>
        <v>341423.67</v>
      </c>
      <c r="H20" s="12">
        <f>H21</f>
        <v>360000</v>
      </c>
      <c r="I20" s="40">
        <f>I21</f>
        <v>0</v>
      </c>
    </row>
    <row r="21" spans="1:9" s="18" customFormat="1" ht="42.75" x14ac:dyDescent="0.2">
      <c r="A21" s="17">
        <v>0</v>
      </c>
      <c r="B21" s="41" t="s">
        <v>30</v>
      </c>
      <c r="C21" s="42" t="s">
        <v>31</v>
      </c>
      <c r="D21" s="43">
        <v>307179.43</v>
      </c>
      <c r="E21" s="43">
        <v>350768.65</v>
      </c>
      <c r="F21" s="43">
        <v>404226</v>
      </c>
      <c r="G21" s="43">
        <v>341423.67</v>
      </c>
      <c r="H21" s="43">
        <v>360000</v>
      </c>
      <c r="I21" s="44">
        <v>0</v>
      </c>
    </row>
    <row r="22" spans="1:9" s="18" customFormat="1" ht="30" x14ac:dyDescent="0.2">
      <c r="A22" s="17">
        <v>1</v>
      </c>
      <c r="B22" s="10" t="s">
        <v>38</v>
      </c>
      <c r="C22" s="11" t="s">
        <v>39</v>
      </c>
      <c r="D22" s="12">
        <f>D23</f>
        <v>2897176.17</v>
      </c>
      <c r="E22" s="12">
        <f>E23</f>
        <v>4444248.99</v>
      </c>
      <c r="F22" s="12">
        <f t="shared" ref="F22" si="2">F23</f>
        <v>5832410.9299999997</v>
      </c>
      <c r="G22" s="12">
        <f>G23</f>
        <v>4713694.42</v>
      </c>
      <c r="H22" s="12">
        <f>H23</f>
        <v>3633900</v>
      </c>
      <c r="I22" s="40">
        <f>I23</f>
        <v>0</v>
      </c>
    </row>
    <row r="23" spans="1:9" s="18" customFormat="1" ht="42.75" x14ac:dyDescent="0.2">
      <c r="A23" s="17">
        <v>0</v>
      </c>
      <c r="B23" s="41" t="s">
        <v>30</v>
      </c>
      <c r="C23" s="42" t="s">
        <v>31</v>
      </c>
      <c r="D23" s="43">
        <v>2897176.17</v>
      </c>
      <c r="E23" s="43">
        <v>4444248.99</v>
      </c>
      <c r="F23" s="43">
        <v>5832410.9299999997</v>
      </c>
      <c r="G23" s="43">
        <v>4713694.42</v>
      </c>
      <c r="H23" s="43">
        <v>3633900</v>
      </c>
      <c r="I23" s="44">
        <v>0</v>
      </c>
    </row>
    <row r="24" spans="1:9" s="18" customFormat="1" ht="60" x14ac:dyDescent="0.2">
      <c r="A24" s="17">
        <v>1</v>
      </c>
      <c r="B24" s="10" t="s">
        <v>6</v>
      </c>
      <c r="C24" s="11" t="s">
        <v>40</v>
      </c>
      <c r="D24" s="12">
        <f>D25</f>
        <v>2427616.75</v>
      </c>
      <c r="E24" s="12">
        <f>E25</f>
        <v>2778594.68</v>
      </c>
      <c r="F24" s="12">
        <f>F25</f>
        <v>3487564.18</v>
      </c>
      <c r="G24" s="12">
        <f>G25</f>
        <v>2482332.44</v>
      </c>
      <c r="H24" s="12">
        <f>H25</f>
        <v>1000000</v>
      </c>
      <c r="I24" s="40">
        <f>+I25</f>
        <v>0</v>
      </c>
    </row>
    <row r="25" spans="1:9" s="18" customFormat="1" ht="45.75" customHeight="1" x14ac:dyDescent="0.2">
      <c r="A25" s="17">
        <v>0</v>
      </c>
      <c r="B25" s="41" t="s">
        <v>30</v>
      </c>
      <c r="C25" s="42" t="s">
        <v>31</v>
      </c>
      <c r="D25" s="43">
        <v>2427616.75</v>
      </c>
      <c r="E25" s="43">
        <v>2778594.68</v>
      </c>
      <c r="F25" s="47">
        <v>3487564.18</v>
      </c>
      <c r="G25" s="43">
        <v>2482332.44</v>
      </c>
      <c r="H25" s="43">
        <v>1000000</v>
      </c>
      <c r="I25" s="44">
        <v>0</v>
      </c>
    </row>
    <row r="26" spans="1:9" s="18" customFormat="1" ht="43.5" customHeight="1" x14ac:dyDescent="0.2">
      <c r="A26" s="17">
        <v>1</v>
      </c>
      <c r="B26" s="10">
        <v>2151</v>
      </c>
      <c r="C26" s="11" t="s">
        <v>157</v>
      </c>
      <c r="D26" s="12">
        <f>SUM(D27:D28)</f>
        <v>34426.71</v>
      </c>
      <c r="E26" s="12">
        <f>SUM(E27:E28)</f>
        <v>0</v>
      </c>
      <c r="F26" s="12">
        <f t="shared" ref="F26" si="3">SUM(F27:F28)</f>
        <v>35000</v>
      </c>
      <c r="G26" s="12">
        <f>G27+G28</f>
        <v>0</v>
      </c>
      <c r="H26" s="12">
        <f>H27+H28</f>
        <v>35000</v>
      </c>
      <c r="I26" s="40">
        <f>I27+I28</f>
        <v>0</v>
      </c>
    </row>
    <row r="27" spans="1:9" s="18" customFormat="1" ht="18.75" customHeight="1" x14ac:dyDescent="0.2">
      <c r="A27" s="17">
        <v>0</v>
      </c>
      <c r="B27" s="41" t="s">
        <v>20</v>
      </c>
      <c r="C27" s="42" t="s">
        <v>21</v>
      </c>
      <c r="D27" s="43">
        <v>9426.7099999999991</v>
      </c>
      <c r="E27" s="43">
        <v>0</v>
      </c>
      <c r="F27" s="43">
        <v>10000</v>
      </c>
      <c r="G27" s="43">
        <v>0</v>
      </c>
      <c r="H27" s="43">
        <v>10000</v>
      </c>
      <c r="I27" s="44">
        <v>0</v>
      </c>
    </row>
    <row r="28" spans="1:9" s="18" customFormat="1" ht="28.5" x14ac:dyDescent="0.2">
      <c r="A28" s="17">
        <v>0</v>
      </c>
      <c r="B28" s="41" t="s">
        <v>24</v>
      </c>
      <c r="C28" s="42" t="s">
        <v>25</v>
      </c>
      <c r="D28" s="43">
        <v>25000</v>
      </c>
      <c r="E28" s="43">
        <v>0</v>
      </c>
      <c r="F28" s="43">
        <v>25000</v>
      </c>
      <c r="G28" s="43">
        <v>0</v>
      </c>
      <c r="H28" s="43">
        <v>25000</v>
      </c>
      <c r="I28" s="44">
        <v>0</v>
      </c>
    </row>
    <row r="29" spans="1:9" s="18" customFormat="1" ht="67.5" customHeight="1" x14ac:dyDescent="0.2">
      <c r="A29" s="17">
        <v>1</v>
      </c>
      <c r="B29" s="45" t="s">
        <v>41</v>
      </c>
      <c r="C29" s="46" t="s">
        <v>42</v>
      </c>
      <c r="D29" s="47">
        <f t="shared" ref="D29:I29" si="4">D30</f>
        <v>24312.36</v>
      </c>
      <c r="E29" s="47">
        <f t="shared" si="4"/>
        <v>22260.22</v>
      </c>
      <c r="F29" s="12">
        <f t="shared" si="4"/>
        <v>30000</v>
      </c>
      <c r="G29" s="12">
        <f t="shared" si="4"/>
        <v>16769.310000000001</v>
      </c>
      <c r="H29" s="12">
        <f t="shared" si="4"/>
        <v>30000</v>
      </c>
      <c r="I29" s="48">
        <f t="shared" si="4"/>
        <v>0</v>
      </c>
    </row>
    <row r="30" spans="1:9" s="18" customFormat="1" ht="21" customHeight="1" x14ac:dyDescent="0.2">
      <c r="A30" s="17">
        <v>0</v>
      </c>
      <c r="B30" s="41" t="s">
        <v>43</v>
      </c>
      <c r="C30" s="42" t="s">
        <v>44</v>
      </c>
      <c r="D30" s="43">
        <v>24312.36</v>
      </c>
      <c r="E30" s="43">
        <v>22260.22</v>
      </c>
      <c r="F30" s="43">
        <v>30000</v>
      </c>
      <c r="G30" s="43">
        <v>16769.310000000001</v>
      </c>
      <c r="H30" s="43">
        <v>30000</v>
      </c>
      <c r="I30" s="44">
        <v>0</v>
      </c>
    </row>
    <row r="31" spans="1:9" s="18" customFormat="1" ht="99" customHeight="1" x14ac:dyDescent="0.2">
      <c r="A31" s="17">
        <v>1</v>
      </c>
      <c r="B31" s="45" t="s">
        <v>45</v>
      </c>
      <c r="C31" s="46" t="s">
        <v>46</v>
      </c>
      <c r="D31" s="12">
        <f>SUM(D32:D41)</f>
        <v>7098436.6999999993</v>
      </c>
      <c r="E31" s="12">
        <f>SUM(E32:E41)</f>
        <v>7113452.7000000002</v>
      </c>
      <c r="F31" s="12">
        <f t="shared" ref="F31" si="5">SUM(F32:F41)</f>
        <v>7260204.04</v>
      </c>
      <c r="G31" s="12">
        <f>G32+G33+G34+G35+G36+G37+G38+G39+G40+G41</f>
        <v>6473062.0599999987</v>
      </c>
      <c r="H31" s="12">
        <f>H32+H33+H34+H35+H36+H37+H38+H39+H40+H41</f>
        <v>7945000</v>
      </c>
      <c r="I31" s="40">
        <f>I32+I33+I34+I35+I36</f>
        <v>723000</v>
      </c>
    </row>
    <row r="32" spans="1:9" s="18" customFormat="1" ht="14.25" x14ac:dyDescent="0.2">
      <c r="A32" s="17">
        <v>0</v>
      </c>
      <c r="B32" s="41" t="s">
        <v>6</v>
      </c>
      <c r="C32" s="42" t="s">
        <v>7</v>
      </c>
      <c r="D32" s="43">
        <v>5463519.1600000001</v>
      </c>
      <c r="E32" s="43">
        <v>5369523.3499999996</v>
      </c>
      <c r="F32" s="43">
        <v>5370000</v>
      </c>
      <c r="G32" s="43">
        <v>4855085.5</v>
      </c>
      <c r="H32" s="43">
        <v>6090000</v>
      </c>
      <c r="I32" s="44">
        <v>10000</v>
      </c>
    </row>
    <row r="33" spans="1:9" s="18" customFormat="1" ht="14.25" x14ac:dyDescent="0.2">
      <c r="A33" s="17">
        <v>0</v>
      </c>
      <c r="B33" s="41" t="s">
        <v>8</v>
      </c>
      <c r="C33" s="42" t="s">
        <v>9</v>
      </c>
      <c r="D33" s="43">
        <v>1230055.3500000001</v>
      </c>
      <c r="E33" s="43">
        <v>1177813.49</v>
      </c>
      <c r="F33" s="43">
        <v>1181400</v>
      </c>
      <c r="G33" s="43">
        <v>1077529.3400000001</v>
      </c>
      <c r="H33" s="43">
        <v>1340000</v>
      </c>
      <c r="I33" s="44">
        <v>2200</v>
      </c>
    </row>
    <row r="34" spans="1:9" s="18" customFormat="1" ht="28.5" x14ac:dyDescent="0.2">
      <c r="A34" s="17">
        <v>0</v>
      </c>
      <c r="B34" s="41" t="s">
        <v>10</v>
      </c>
      <c r="C34" s="42" t="s">
        <v>11</v>
      </c>
      <c r="D34" s="43">
        <v>122566.3</v>
      </c>
      <c r="E34" s="43">
        <v>124557.5</v>
      </c>
      <c r="F34" s="43">
        <v>108427</v>
      </c>
      <c r="G34" s="43">
        <v>98645.3</v>
      </c>
      <c r="H34" s="43">
        <v>150000</v>
      </c>
      <c r="I34" s="44">
        <v>110800</v>
      </c>
    </row>
    <row r="35" spans="1:9" s="18" customFormat="1" ht="28.5" x14ac:dyDescent="0.2">
      <c r="A35" s="17">
        <v>0</v>
      </c>
      <c r="B35" s="41" t="s">
        <v>34</v>
      </c>
      <c r="C35" s="42" t="s">
        <v>35</v>
      </c>
      <c r="D35" s="43">
        <v>14119.05</v>
      </c>
      <c r="E35" s="43">
        <v>19983.95</v>
      </c>
      <c r="F35" s="43">
        <v>30000</v>
      </c>
      <c r="G35" s="43">
        <v>29931.8</v>
      </c>
      <c r="H35" s="43">
        <v>30000</v>
      </c>
      <c r="I35" s="44">
        <v>150000</v>
      </c>
    </row>
    <row r="36" spans="1:9" s="18" customFormat="1" ht="14.25" x14ac:dyDescent="0.2">
      <c r="A36" s="17">
        <v>0</v>
      </c>
      <c r="B36" s="41" t="s">
        <v>36</v>
      </c>
      <c r="C36" s="42" t="s">
        <v>37</v>
      </c>
      <c r="D36" s="43">
        <v>33970.400000000001</v>
      </c>
      <c r="E36" s="43">
        <v>39924.04</v>
      </c>
      <c r="F36" s="43">
        <v>38000</v>
      </c>
      <c r="G36" s="43">
        <v>28600.02</v>
      </c>
      <c r="H36" s="43">
        <v>40000</v>
      </c>
      <c r="I36" s="44">
        <v>450000</v>
      </c>
    </row>
    <row r="37" spans="1:9" s="18" customFormat="1" ht="14.25" x14ac:dyDescent="0.2">
      <c r="A37" s="17">
        <v>0</v>
      </c>
      <c r="B37" s="41" t="s">
        <v>12</v>
      </c>
      <c r="C37" s="42" t="s">
        <v>13</v>
      </c>
      <c r="D37" s="43">
        <v>51885.22</v>
      </c>
      <c r="E37" s="43">
        <v>44223.14</v>
      </c>
      <c r="F37" s="43">
        <v>85790</v>
      </c>
      <c r="G37" s="43">
        <v>54146.43</v>
      </c>
      <c r="H37" s="43">
        <v>120000</v>
      </c>
      <c r="I37" s="44">
        <v>0</v>
      </c>
    </row>
    <row r="38" spans="1:9" s="18" customFormat="1" ht="14.25" x14ac:dyDescent="0.2">
      <c r="A38" s="17">
        <v>0</v>
      </c>
      <c r="B38" s="41" t="s">
        <v>14</v>
      </c>
      <c r="C38" s="42" t="s">
        <v>15</v>
      </c>
      <c r="D38" s="43">
        <v>3480</v>
      </c>
      <c r="E38" s="43">
        <v>3600</v>
      </c>
      <c r="F38" s="43">
        <v>10000</v>
      </c>
      <c r="G38" s="43">
        <v>7200</v>
      </c>
      <c r="H38" s="43">
        <v>10000</v>
      </c>
      <c r="I38" s="44">
        <v>0</v>
      </c>
    </row>
    <row r="39" spans="1:9" s="18" customFormat="1" ht="28.5" x14ac:dyDescent="0.2">
      <c r="A39" s="17">
        <v>0</v>
      </c>
      <c r="B39" s="41" t="s">
        <v>18</v>
      </c>
      <c r="C39" s="42" t="s">
        <v>19</v>
      </c>
      <c r="D39" s="43">
        <v>2372.8000000000002</v>
      </c>
      <c r="E39" s="43">
        <v>3889.4</v>
      </c>
      <c r="F39" s="43">
        <v>5000</v>
      </c>
      <c r="G39" s="43">
        <v>3379.26</v>
      </c>
      <c r="H39" s="43">
        <v>8000</v>
      </c>
      <c r="I39" s="44">
        <v>0</v>
      </c>
    </row>
    <row r="40" spans="1:9" s="18" customFormat="1" ht="14.25" x14ac:dyDescent="0.2">
      <c r="A40" s="17">
        <v>0</v>
      </c>
      <c r="B40" s="41" t="s">
        <v>20</v>
      </c>
      <c r="C40" s="42" t="s">
        <v>21</v>
      </c>
      <c r="D40" s="43">
        <v>110372.31</v>
      </c>
      <c r="E40" s="43">
        <v>202512.45</v>
      </c>
      <c r="F40" s="43">
        <v>260419.94</v>
      </c>
      <c r="G40" s="43">
        <v>168049.47</v>
      </c>
      <c r="H40" s="43">
        <v>150000</v>
      </c>
      <c r="I40" s="44">
        <v>0</v>
      </c>
    </row>
    <row r="41" spans="1:9" s="18" customFormat="1" ht="28.5" x14ac:dyDescent="0.2">
      <c r="A41" s="17">
        <v>0</v>
      </c>
      <c r="B41" s="41" t="s">
        <v>24</v>
      </c>
      <c r="C41" s="42" t="s">
        <v>25</v>
      </c>
      <c r="D41" s="43">
        <v>66096.11</v>
      </c>
      <c r="E41" s="43">
        <v>127425.38</v>
      </c>
      <c r="F41" s="43">
        <v>171167.1</v>
      </c>
      <c r="G41" s="43">
        <v>150494.94</v>
      </c>
      <c r="H41" s="43">
        <v>7000</v>
      </c>
      <c r="I41" s="44">
        <v>0</v>
      </c>
    </row>
    <row r="42" spans="1:9" s="18" customFormat="1" ht="51" customHeight="1" x14ac:dyDescent="0.2">
      <c r="A42" s="17">
        <v>1</v>
      </c>
      <c r="B42" s="10" t="s">
        <v>47</v>
      </c>
      <c r="C42" s="11" t="s">
        <v>48</v>
      </c>
      <c r="D42" s="12">
        <f>SUM(D43:D52)</f>
        <v>898938.67</v>
      </c>
      <c r="E42" s="12">
        <f t="shared" ref="E42:F42" si="6">SUM(E43:E52)</f>
        <v>966966.07</v>
      </c>
      <c r="F42" s="12">
        <f t="shared" si="6"/>
        <v>901500</v>
      </c>
      <c r="G42" s="12">
        <f>G43+G44+G45+G46+G48+G49+G50+G51+G52</f>
        <v>817533.07000000007</v>
      </c>
      <c r="H42" s="12">
        <f>H43+H44+H45+H46+H47+H48+H49+H50+H51+H52</f>
        <v>999800</v>
      </c>
      <c r="I42" s="40">
        <v>0</v>
      </c>
    </row>
    <row r="43" spans="1:9" s="18" customFormat="1" ht="14.25" x14ac:dyDescent="0.2">
      <c r="A43" s="17">
        <v>0</v>
      </c>
      <c r="B43" s="41" t="s">
        <v>6</v>
      </c>
      <c r="C43" s="42" t="s">
        <v>7</v>
      </c>
      <c r="D43" s="43">
        <v>630140.49</v>
      </c>
      <c r="E43" s="43">
        <v>748815.89</v>
      </c>
      <c r="F43" s="43">
        <v>685000</v>
      </c>
      <c r="G43" s="43">
        <v>629112.81000000006</v>
      </c>
      <c r="H43" s="43">
        <v>776080</v>
      </c>
      <c r="I43" s="44">
        <v>0</v>
      </c>
    </row>
    <row r="44" spans="1:9" s="18" customFormat="1" ht="14.25" x14ac:dyDescent="0.2">
      <c r="A44" s="17">
        <v>0</v>
      </c>
      <c r="B44" s="41" t="s">
        <v>8</v>
      </c>
      <c r="C44" s="42" t="s">
        <v>9</v>
      </c>
      <c r="D44" s="43">
        <v>143182.72</v>
      </c>
      <c r="E44" s="43">
        <v>164993.32999999999</v>
      </c>
      <c r="F44" s="43">
        <v>151000</v>
      </c>
      <c r="G44" s="43">
        <v>139308.4</v>
      </c>
      <c r="H44" s="43">
        <v>171140</v>
      </c>
      <c r="I44" s="44">
        <v>0</v>
      </c>
    </row>
    <row r="45" spans="1:9" s="18" customFormat="1" ht="28.5" x14ac:dyDescent="0.2">
      <c r="A45" s="17">
        <v>0</v>
      </c>
      <c r="B45" s="41" t="s">
        <v>10</v>
      </c>
      <c r="C45" s="42" t="s">
        <v>11</v>
      </c>
      <c r="D45" s="43">
        <v>16209.5</v>
      </c>
      <c r="E45" s="43">
        <v>14987.5</v>
      </c>
      <c r="F45" s="43">
        <v>15000</v>
      </c>
      <c r="G45" s="43">
        <v>14060</v>
      </c>
      <c r="H45" s="43">
        <v>16000</v>
      </c>
      <c r="I45" s="44">
        <v>0</v>
      </c>
    </row>
    <row r="46" spans="1:9" s="18" customFormat="1" ht="14.25" x14ac:dyDescent="0.2">
      <c r="A46" s="17">
        <v>0</v>
      </c>
      <c r="B46" s="41" t="s">
        <v>12</v>
      </c>
      <c r="C46" s="42" t="s">
        <v>13</v>
      </c>
      <c r="D46" s="43">
        <v>7997.61</v>
      </c>
      <c r="E46" s="43">
        <v>11497</v>
      </c>
      <c r="F46" s="43">
        <v>11500</v>
      </c>
      <c r="G46" s="43">
        <v>10899</v>
      </c>
      <c r="H46" s="43">
        <v>9400</v>
      </c>
      <c r="I46" s="44">
        <v>0</v>
      </c>
    </row>
    <row r="47" spans="1:9" s="18" customFormat="1" ht="14.25" x14ac:dyDescent="0.2">
      <c r="A47" s="17"/>
      <c r="B47" s="41">
        <v>2250</v>
      </c>
      <c r="C47" s="42" t="s">
        <v>15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4">
        <v>0</v>
      </c>
    </row>
    <row r="48" spans="1:9" s="18" customFormat="1" ht="14.25" x14ac:dyDescent="0.2">
      <c r="A48" s="17">
        <v>0</v>
      </c>
      <c r="B48" s="41">
        <v>2271</v>
      </c>
      <c r="C48" s="42" t="s">
        <v>17</v>
      </c>
      <c r="D48" s="43">
        <v>88258.31</v>
      </c>
      <c r="E48" s="43">
        <v>0</v>
      </c>
      <c r="F48" s="43">
        <v>0</v>
      </c>
      <c r="G48" s="43">
        <v>0</v>
      </c>
      <c r="H48" s="43">
        <v>0</v>
      </c>
      <c r="I48" s="44">
        <v>0</v>
      </c>
    </row>
    <row r="49" spans="1:9" s="18" customFormat="1" ht="28.5" x14ac:dyDescent="0.2">
      <c r="A49" s="17"/>
      <c r="B49" s="41">
        <v>2272</v>
      </c>
      <c r="C49" s="42" t="s">
        <v>19</v>
      </c>
      <c r="D49" s="43">
        <v>57.55</v>
      </c>
      <c r="E49" s="43">
        <v>564.29999999999995</v>
      </c>
      <c r="F49" s="43">
        <v>2000</v>
      </c>
      <c r="G49" s="43">
        <v>518.35</v>
      </c>
      <c r="H49" s="43">
        <v>1080</v>
      </c>
      <c r="I49" s="44">
        <v>0</v>
      </c>
    </row>
    <row r="50" spans="1:9" s="18" customFormat="1" ht="14.25" x14ac:dyDescent="0.2">
      <c r="A50" s="17">
        <v>0</v>
      </c>
      <c r="B50" s="41" t="s">
        <v>20</v>
      </c>
      <c r="C50" s="42" t="s">
        <v>21</v>
      </c>
      <c r="D50" s="43">
        <v>10800.06</v>
      </c>
      <c r="E50" s="43">
        <v>12287.48</v>
      </c>
      <c r="F50" s="43">
        <v>15000</v>
      </c>
      <c r="G50" s="43">
        <v>9964.34</v>
      </c>
      <c r="H50" s="43">
        <v>11100</v>
      </c>
      <c r="I50" s="44">
        <v>0</v>
      </c>
    </row>
    <row r="51" spans="1:9" s="18" customFormat="1" ht="14.25" x14ac:dyDescent="0.2">
      <c r="A51" s="17"/>
      <c r="B51" s="41">
        <v>2274</v>
      </c>
      <c r="C51" s="42" t="s">
        <v>23</v>
      </c>
      <c r="D51" s="43">
        <v>1502.43</v>
      </c>
      <c r="E51" s="43">
        <v>13820.57</v>
      </c>
      <c r="F51" s="43">
        <v>20000</v>
      </c>
      <c r="G51" s="43">
        <v>13670.17</v>
      </c>
      <c r="H51" s="43">
        <v>15000</v>
      </c>
      <c r="I51" s="44">
        <v>0</v>
      </c>
    </row>
    <row r="52" spans="1:9" s="18" customFormat="1" ht="14.25" x14ac:dyDescent="0.2">
      <c r="A52" s="17">
        <v>0</v>
      </c>
      <c r="B52" s="41" t="s">
        <v>26</v>
      </c>
      <c r="C52" s="42" t="s">
        <v>27</v>
      </c>
      <c r="D52" s="43">
        <v>790</v>
      </c>
      <c r="E52" s="43">
        <v>0</v>
      </c>
      <c r="F52" s="43">
        <v>2000</v>
      </c>
      <c r="G52" s="43">
        <v>0</v>
      </c>
      <c r="H52" s="43">
        <v>0</v>
      </c>
      <c r="I52" s="44">
        <v>0</v>
      </c>
    </row>
    <row r="53" spans="1:9" s="18" customFormat="1" ht="123" customHeight="1" x14ac:dyDescent="0.2">
      <c r="A53" s="17">
        <v>1</v>
      </c>
      <c r="B53" s="49">
        <v>3160</v>
      </c>
      <c r="C53" s="50" t="s">
        <v>141</v>
      </c>
      <c r="D53" s="51">
        <v>0</v>
      </c>
      <c r="E53" s="51">
        <v>0</v>
      </c>
      <c r="F53" s="51">
        <f>F54</f>
        <v>314947</v>
      </c>
      <c r="G53" s="51">
        <f>G54</f>
        <v>203012.19</v>
      </c>
      <c r="H53" s="51">
        <f>H54</f>
        <v>0</v>
      </c>
      <c r="I53" s="52">
        <f>I54</f>
        <v>0</v>
      </c>
    </row>
    <row r="54" spans="1:9" s="18" customFormat="1" ht="14.25" x14ac:dyDescent="0.2">
      <c r="A54" s="17">
        <v>0</v>
      </c>
      <c r="B54" s="41">
        <v>2730</v>
      </c>
      <c r="C54" s="42" t="s">
        <v>44</v>
      </c>
      <c r="D54" s="43">
        <v>0</v>
      </c>
      <c r="E54" s="43">
        <v>0</v>
      </c>
      <c r="F54" s="43">
        <v>314947</v>
      </c>
      <c r="G54" s="43">
        <v>203012.19</v>
      </c>
      <c r="H54" s="43">
        <v>0</v>
      </c>
      <c r="I54" s="44"/>
    </row>
    <row r="55" spans="1:9" s="18" customFormat="1" ht="30" x14ac:dyDescent="0.2">
      <c r="A55" s="17">
        <v>0</v>
      </c>
      <c r="B55" s="10" t="s">
        <v>49</v>
      </c>
      <c r="C55" s="11" t="s">
        <v>50</v>
      </c>
      <c r="D55" s="12">
        <f t="shared" ref="D55:I55" si="7">D56+D57</f>
        <v>169265.45</v>
      </c>
      <c r="E55" s="12">
        <f t="shared" si="7"/>
        <v>59764.049999999996</v>
      </c>
      <c r="F55" s="12">
        <f t="shared" si="7"/>
        <v>199012</v>
      </c>
      <c r="G55" s="12">
        <f t="shared" si="7"/>
        <v>199011.21000000002</v>
      </c>
      <c r="H55" s="12">
        <f t="shared" si="7"/>
        <v>0</v>
      </c>
      <c r="I55" s="40">
        <f t="shared" si="7"/>
        <v>0</v>
      </c>
    </row>
    <row r="56" spans="1:9" s="18" customFormat="1" ht="15" x14ac:dyDescent="0.2">
      <c r="A56" s="17"/>
      <c r="B56" s="41" t="s">
        <v>6</v>
      </c>
      <c r="C56" s="42" t="s">
        <v>7</v>
      </c>
      <c r="D56" s="43">
        <v>138742.17000000001</v>
      </c>
      <c r="E56" s="43">
        <v>50876.02</v>
      </c>
      <c r="F56" s="43">
        <v>162788</v>
      </c>
      <c r="G56" s="43">
        <v>162787.76</v>
      </c>
      <c r="H56" s="43">
        <v>0</v>
      </c>
      <c r="I56" s="44">
        <v>0</v>
      </c>
    </row>
    <row r="57" spans="1:9" s="18" customFormat="1" ht="38.25" customHeight="1" x14ac:dyDescent="0.2">
      <c r="A57" s="17">
        <v>1</v>
      </c>
      <c r="B57" s="41">
        <v>2120</v>
      </c>
      <c r="C57" s="50" t="s">
        <v>9</v>
      </c>
      <c r="D57" s="43">
        <v>30523.279999999999</v>
      </c>
      <c r="E57" s="43">
        <v>8888.0300000000007</v>
      </c>
      <c r="F57" s="43">
        <v>36224</v>
      </c>
      <c r="G57" s="43">
        <v>36223.449999999997</v>
      </c>
      <c r="H57" s="43">
        <v>0</v>
      </c>
      <c r="I57" s="44">
        <v>0</v>
      </c>
    </row>
    <row r="58" spans="1:9" s="18" customFormat="1" ht="30" hidden="1" x14ac:dyDescent="0.2">
      <c r="A58" s="17">
        <v>1</v>
      </c>
      <c r="B58" s="10" t="s">
        <v>53</v>
      </c>
      <c r="C58" s="11" t="s">
        <v>54</v>
      </c>
      <c r="D58" s="12">
        <f>D59</f>
        <v>141678.6</v>
      </c>
      <c r="E58" s="12">
        <f>E59</f>
        <v>113943</v>
      </c>
      <c r="F58" s="12">
        <f>F59</f>
        <v>150000</v>
      </c>
      <c r="G58" s="12">
        <f>G59</f>
        <v>37382.5</v>
      </c>
      <c r="H58" s="12">
        <f>H59</f>
        <v>150000</v>
      </c>
      <c r="I58" s="40"/>
    </row>
    <row r="59" spans="1:9" s="18" customFormat="1" ht="60" hidden="1" x14ac:dyDescent="0.2">
      <c r="A59" s="17">
        <v>0</v>
      </c>
      <c r="B59" s="41" t="s">
        <v>55</v>
      </c>
      <c r="C59" s="42" t="s">
        <v>56</v>
      </c>
      <c r="D59" s="43">
        <v>141678.6</v>
      </c>
      <c r="E59" s="43">
        <v>113943</v>
      </c>
      <c r="F59" s="43">
        <v>150000</v>
      </c>
      <c r="G59" s="43">
        <v>37382.5</v>
      </c>
      <c r="H59" s="43">
        <v>150000</v>
      </c>
      <c r="I59" s="44"/>
    </row>
    <row r="60" spans="1:9" s="18" customFormat="1" ht="63.75" customHeight="1" x14ac:dyDescent="0.2">
      <c r="A60" s="17">
        <v>1</v>
      </c>
      <c r="B60" s="10" t="s">
        <v>51</v>
      </c>
      <c r="C60" s="11" t="s">
        <v>52</v>
      </c>
      <c r="D60" s="12">
        <f>SUM(D61:D63)</f>
        <v>677140</v>
      </c>
      <c r="E60" s="12">
        <f>E61+E62+E63</f>
        <v>3195039</v>
      </c>
      <c r="F60" s="12">
        <f>SUM(F61:F63)</f>
        <v>2352000</v>
      </c>
      <c r="G60" s="12">
        <f>G61+G62+G63</f>
        <v>1851645</v>
      </c>
      <c r="H60" s="12">
        <f>H61+H62+H63</f>
        <v>0</v>
      </c>
      <c r="I60" s="40">
        <f>I61+I61+I62+I63</f>
        <v>0</v>
      </c>
    </row>
    <row r="61" spans="1:9" s="18" customFormat="1" ht="28.5" x14ac:dyDescent="0.2">
      <c r="A61" s="17"/>
      <c r="B61" s="41">
        <v>2210</v>
      </c>
      <c r="C61" s="42" t="s">
        <v>11</v>
      </c>
      <c r="D61" s="43">
        <v>0</v>
      </c>
      <c r="E61" s="43">
        <v>16780</v>
      </c>
      <c r="F61" s="43">
        <v>30000</v>
      </c>
      <c r="G61" s="43">
        <v>26500</v>
      </c>
      <c r="H61" s="43">
        <v>0</v>
      </c>
      <c r="I61" s="44"/>
    </row>
    <row r="62" spans="1:9" s="18" customFormat="1" ht="15" x14ac:dyDescent="0.2">
      <c r="A62" s="17"/>
      <c r="B62" s="49">
        <v>2240</v>
      </c>
      <c r="C62" s="42" t="s">
        <v>13</v>
      </c>
      <c r="D62" s="43">
        <v>4945</v>
      </c>
      <c r="E62" s="43">
        <v>199265</v>
      </c>
      <c r="F62" s="43">
        <v>355000</v>
      </c>
      <c r="G62" s="43">
        <v>334469</v>
      </c>
      <c r="H62" s="43">
        <v>0</v>
      </c>
      <c r="I62" s="44"/>
    </row>
    <row r="63" spans="1:9" s="18" customFormat="1" ht="45.75" customHeight="1" x14ac:dyDescent="0.2">
      <c r="A63" s="17"/>
      <c r="B63" s="41" t="s">
        <v>43</v>
      </c>
      <c r="C63" s="42" t="s">
        <v>44</v>
      </c>
      <c r="D63" s="43">
        <v>672195</v>
      </c>
      <c r="E63" s="43">
        <v>2978994</v>
      </c>
      <c r="F63" s="43">
        <v>1967000</v>
      </c>
      <c r="G63" s="43">
        <v>1490676</v>
      </c>
      <c r="H63" s="43">
        <v>0</v>
      </c>
      <c r="I63" s="44">
        <v>0</v>
      </c>
    </row>
    <row r="64" spans="1:9" s="18" customFormat="1" ht="45.75" customHeight="1" x14ac:dyDescent="0.2">
      <c r="A64" s="17"/>
      <c r="B64" s="49">
        <v>4082</v>
      </c>
      <c r="C64" s="50" t="s">
        <v>54</v>
      </c>
      <c r="D64" s="51">
        <f t="shared" ref="D64:I64" si="8">D65</f>
        <v>141678.6</v>
      </c>
      <c r="E64" s="51">
        <f t="shared" si="8"/>
        <v>113943</v>
      </c>
      <c r="F64" s="51">
        <f t="shared" si="8"/>
        <v>150000</v>
      </c>
      <c r="G64" s="51">
        <f t="shared" si="8"/>
        <v>43797.5</v>
      </c>
      <c r="H64" s="51">
        <f t="shared" si="8"/>
        <v>150000</v>
      </c>
      <c r="I64" s="52">
        <f t="shared" si="8"/>
        <v>0</v>
      </c>
    </row>
    <row r="65" spans="1:9" s="18" customFormat="1" ht="54.75" customHeight="1" x14ac:dyDescent="0.2">
      <c r="A65" s="17"/>
      <c r="B65" s="41">
        <v>2282</v>
      </c>
      <c r="C65" s="42" t="s">
        <v>56</v>
      </c>
      <c r="D65" s="43">
        <v>141678.6</v>
      </c>
      <c r="E65" s="43">
        <v>113943</v>
      </c>
      <c r="F65" s="43">
        <v>150000</v>
      </c>
      <c r="G65" s="43">
        <v>43797.5</v>
      </c>
      <c r="H65" s="43">
        <v>150000</v>
      </c>
      <c r="I65" s="44">
        <v>0</v>
      </c>
    </row>
    <row r="66" spans="1:9" s="18" customFormat="1" ht="63" customHeight="1" x14ac:dyDescent="0.2">
      <c r="A66" s="17"/>
      <c r="B66" s="45" t="s">
        <v>59</v>
      </c>
      <c r="C66" s="46" t="s">
        <v>60</v>
      </c>
      <c r="D66" s="47">
        <f>D67</f>
        <v>361727.27</v>
      </c>
      <c r="E66" s="47">
        <f>E67</f>
        <v>233645.5</v>
      </c>
      <c r="F66" s="12">
        <v>1037177</v>
      </c>
      <c r="G66" s="12">
        <f>G67</f>
        <v>814997.5</v>
      </c>
      <c r="H66" s="12">
        <f>H67</f>
        <v>980000</v>
      </c>
      <c r="I66" s="48">
        <f>+I68</f>
        <v>0</v>
      </c>
    </row>
    <row r="67" spans="1:9" s="18" customFormat="1" ht="48.75" customHeight="1" x14ac:dyDescent="0.2">
      <c r="A67" s="17"/>
      <c r="B67" s="41">
        <v>2610</v>
      </c>
      <c r="C67" s="42" t="s">
        <v>31</v>
      </c>
      <c r="D67" s="43">
        <v>361727.27</v>
      </c>
      <c r="E67" s="43">
        <v>233645.5</v>
      </c>
      <c r="F67" s="43">
        <f>F68+F69</f>
        <v>937177</v>
      </c>
      <c r="G67" s="43">
        <f>G68+G69</f>
        <v>814997.5</v>
      </c>
      <c r="H67" s="43">
        <f>H68+H69</f>
        <v>980000</v>
      </c>
      <c r="I67" s="48">
        <v>0</v>
      </c>
    </row>
    <row r="68" spans="1:9" s="18" customFormat="1" ht="29.25" customHeight="1" x14ac:dyDescent="0.2">
      <c r="A68" s="17">
        <v>1</v>
      </c>
      <c r="B68" s="45" t="s">
        <v>147</v>
      </c>
      <c r="C68" s="11" t="s">
        <v>148</v>
      </c>
      <c r="D68" s="47"/>
      <c r="E68" s="47"/>
      <c r="F68" s="60">
        <v>907177</v>
      </c>
      <c r="G68" s="60">
        <v>802177</v>
      </c>
      <c r="H68" s="60">
        <v>930000</v>
      </c>
      <c r="I68" s="48">
        <v>0</v>
      </c>
    </row>
    <row r="69" spans="1:9" s="18" customFormat="1" ht="36.75" customHeight="1" x14ac:dyDescent="0.2">
      <c r="A69" s="17">
        <v>0</v>
      </c>
      <c r="B69" s="45"/>
      <c r="C69" s="11" t="s">
        <v>149</v>
      </c>
      <c r="D69" s="47"/>
      <c r="E69" s="47"/>
      <c r="F69" s="60">
        <v>30000</v>
      </c>
      <c r="G69" s="60">
        <v>12820.5</v>
      </c>
      <c r="H69" s="60">
        <v>50000</v>
      </c>
      <c r="I69" s="48">
        <v>0</v>
      </c>
    </row>
    <row r="70" spans="1:9" s="18" customFormat="1" ht="44.25" customHeight="1" x14ac:dyDescent="0.2">
      <c r="A70" s="17"/>
      <c r="B70" s="10" t="s">
        <v>61</v>
      </c>
      <c r="C70" s="11" t="s">
        <v>62</v>
      </c>
      <c r="D70" s="12">
        <f>SUM(D71:D74)</f>
        <v>754612.3899999999</v>
      </c>
      <c r="E70" s="12">
        <f t="shared" ref="E70" si="9">SUM(E71:E74)</f>
        <v>1166899.1000000001</v>
      </c>
      <c r="F70" s="12">
        <f>F71+F74</f>
        <v>1495423</v>
      </c>
      <c r="G70" s="12">
        <f>G71+G74</f>
        <v>1303410.74</v>
      </c>
      <c r="H70" s="12">
        <f>H71+H74</f>
        <v>1500000</v>
      </c>
      <c r="I70" s="40">
        <f>I71</f>
        <v>0</v>
      </c>
    </row>
    <row r="71" spans="1:9" s="18" customFormat="1" ht="45" customHeight="1" x14ac:dyDescent="0.2">
      <c r="A71" s="17"/>
      <c r="B71" s="41">
        <v>2610</v>
      </c>
      <c r="C71" s="42" t="s">
        <v>31</v>
      </c>
      <c r="D71" s="43">
        <v>751464.57</v>
      </c>
      <c r="E71" s="43">
        <v>1160000</v>
      </c>
      <c r="F71" s="43">
        <v>1486623</v>
      </c>
      <c r="G71" s="43">
        <f>G72+G73</f>
        <v>1299461.8400000001</v>
      </c>
      <c r="H71" s="43">
        <f>H72+H73</f>
        <v>1500000</v>
      </c>
      <c r="I71" s="44">
        <v>0</v>
      </c>
    </row>
    <row r="72" spans="1:9" s="18" customFormat="1" ht="15" x14ac:dyDescent="0.2">
      <c r="A72" s="17">
        <v>0</v>
      </c>
      <c r="B72" s="45" t="s">
        <v>147</v>
      </c>
      <c r="C72" s="11" t="s">
        <v>148</v>
      </c>
      <c r="D72" s="41"/>
      <c r="E72" s="42"/>
      <c r="F72" s="61">
        <v>1216623</v>
      </c>
      <c r="G72" s="61">
        <v>1165823</v>
      </c>
      <c r="H72" s="61">
        <v>1320000</v>
      </c>
      <c r="I72" s="43">
        <v>0</v>
      </c>
    </row>
    <row r="73" spans="1:9" s="18" customFormat="1" ht="15" x14ac:dyDescent="0.2">
      <c r="A73" s="17">
        <v>1</v>
      </c>
      <c r="B73" s="45"/>
      <c r="C73" s="11" t="s">
        <v>149</v>
      </c>
      <c r="D73" s="41"/>
      <c r="E73" s="42"/>
      <c r="F73" s="61">
        <v>270000</v>
      </c>
      <c r="G73" s="61">
        <v>133638.84</v>
      </c>
      <c r="H73" s="61">
        <v>180000</v>
      </c>
      <c r="I73" s="43">
        <v>0</v>
      </c>
    </row>
    <row r="74" spans="1:9" s="18" customFormat="1" ht="33" customHeight="1" x14ac:dyDescent="0.2">
      <c r="A74" s="17">
        <v>0</v>
      </c>
      <c r="B74" s="41" t="s">
        <v>18</v>
      </c>
      <c r="C74" s="42" t="s">
        <v>19</v>
      </c>
      <c r="D74" s="43">
        <v>3147.82</v>
      </c>
      <c r="E74" s="43">
        <v>6899.1</v>
      </c>
      <c r="F74" s="43">
        <v>8800</v>
      </c>
      <c r="G74" s="43">
        <v>3948.9</v>
      </c>
      <c r="H74" s="43">
        <v>0</v>
      </c>
      <c r="I74" s="44">
        <v>0</v>
      </c>
    </row>
    <row r="75" spans="1:9" s="18" customFormat="1" ht="48" customHeight="1" x14ac:dyDescent="0.2">
      <c r="A75" s="17">
        <v>1</v>
      </c>
      <c r="B75" s="10" t="s">
        <v>63</v>
      </c>
      <c r="C75" s="11" t="s">
        <v>64</v>
      </c>
      <c r="D75" s="12">
        <f t="shared" ref="D75:I75" si="10">D76</f>
        <v>11025.6</v>
      </c>
      <c r="E75" s="12">
        <f t="shared" si="10"/>
        <v>1837.6</v>
      </c>
      <c r="F75" s="12">
        <f t="shared" si="10"/>
        <v>11030</v>
      </c>
      <c r="G75" s="12">
        <f t="shared" si="10"/>
        <v>6431.6</v>
      </c>
      <c r="H75" s="12">
        <f t="shared" si="10"/>
        <v>0</v>
      </c>
      <c r="I75" s="40">
        <f t="shared" si="10"/>
        <v>0</v>
      </c>
    </row>
    <row r="76" spans="1:9" s="18" customFormat="1" ht="26.25" customHeight="1" x14ac:dyDescent="0.2">
      <c r="A76" s="17">
        <v>0</v>
      </c>
      <c r="B76" s="41" t="s">
        <v>26</v>
      </c>
      <c r="C76" s="42" t="s">
        <v>27</v>
      </c>
      <c r="D76" s="43">
        <v>11025.6</v>
      </c>
      <c r="E76" s="43">
        <v>1837.6</v>
      </c>
      <c r="F76" s="43">
        <v>11030</v>
      </c>
      <c r="G76" s="43">
        <v>6431.6</v>
      </c>
      <c r="H76" s="43">
        <v>0</v>
      </c>
      <c r="I76" s="44">
        <v>0</v>
      </c>
    </row>
    <row r="77" spans="1:9" s="18" customFormat="1" ht="30" x14ac:dyDescent="0.2">
      <c r="A77" s="17"/>
      <c r="B77" s="10" t="s">
        <v>65</v>
      </c>
      <c r="C77" s="11" t="s">
        <v>66</v>
      </c>
      <c r="D77" s="53">
        <f t="shared" ref="D77:I77" si="11">D78</f>
        <v>6498849.4699999997</v>
      </c>
      <c r="E77" s="12">
        <f t="shared" si="11"/>
        <v>7419733.2699999996</v>
      </c>
      <c r="F77" s="12">
        <f t="shared" si="11"/>
        <v>8047000</v>
      </c>
      <c r="G77" s="12">
        <f t="shared" si="11"/>
        <v>6682915.5099999998</v>
      </c>
      <c r="H77" s="12">
        <f t="shared" si="11"/>
        <v>8000000</v>
      </c>
      <c r="I77" s="40">
        <f t="shared" si="11"/>
        <v>0</v>
      </c>
    </row>
    <row r="78" spans="1:9" s="18" customFormat="1" ht="42.75" x14ac:dyDescent="0.2">
      <c r="A78" s="17"/>
      <c r="B78" s="41" t="s">
        <v>30</v>
      </c>
      <c r="C78" s="42" t="s">
        <v>31</v>
      </c>
      <c r="D78" s="54">
        <v>6498849.4699999997</v>
      </c>
      <c r="E78" s="43">
        <v>7419733.2699999996</v>
      </c>
      <c r="F78" s="43">
        <v>8047000</v>
      </c>
      <c r="G78" s="43">
        <v>6682915.5099999998</v>
      </c>
      <c r="H78" s="43">
        <v>8000000</v>
      </c>
      <c r="I78" s="44"/>
    </row>
    <row r="79" spans="1:9" s="18" customFormat="1" ht="39.75" customHeight="1" x14ac:dyDescent="0.2">
      <c r="A79" s="17">
        <v>1</v>
      </c>
      <c r="B79" s="49">
        <v>7110</v>
      </c>
      <c r="C79" s="50" t="s">
        <v>142</v>
      </c>
      <c r="D79" s="51">
        <f t="shared" ref="D79:I79" si="12">D80</f>
        <v>0</v>
      </c>
      <c r="E79" s="51">
        <f t="shared" si="12"/>
        <v>0</v>
      </c>
      <c r="F79" s="51">
        <v>543200</v>
      </c>
      <c r="G79" s="51">
        <f t="shared" si="12"/>
        <v>224900</v>
      </c>
      <c r="H79" s="51">
        <f t="shared" si="12"/>
        <v>0</v>
      </c>
      <c r="I79" s="52">
        <f t="shared" si="12"/>
        <v>0</v>
      </c>
    </row>
    <row r="80" spans="1:9" s="18" customFormat="1" ht="14.25" x14ac:dyDescent="0.2">
      <c r="A80" s="17">
        <v>0</v>
      </c>
      <c r="B80" s="41">
        <v>2730</v>
      </c>
      <c r="C80" s="42" t="s">
        <v>44</v>
      </c>
      <c r="D80" s="43">
        <v>0</v>
      </c>
      <c r="E80" s="43">
        <v>0</v>
      </c>
      <c r="F80" s="43">
        <v>234561</v>
      </c>
      <c r="G80" s="43">
        <v>224900</v>
      </c>
      <c r="H80" s="43">
        <v>0</v>
      </c>
      <c r="I80" s="44">
        <v>0</v>
      </c>
    </row>
    <row r="81" spans="1:9" s="18" customFormat="1" ht="42.75" customHeight="1" x14ac:dyDescent="0.2">
      <c r="A81" s="17">
        <v>1</v>
      </c>
      <c r="B81" s="10" t="s">
        <v>67</v>
      </c>
      <c r="C81" s="11" t="s">
        <v>68</v>
      </c>
      <c r="D81" s="12">
        <f>D82</f>
        <v>28721</v>
      </c>
      <c r="E81" s="12">
        <f>E82</f>
        <v>0</v>
      </c>
      <c r="F81" s="12">
        <f>F82</f>
        <v>150000</v>
      </c>
      <c r="G81" s="12">
        <v>97081</v>
      </c>
      <c r="H81" s="12">
        <f>H82</f>
        <v>100000</v>
      </c>
      <c r="I81" s="40">
        <f>I83</f>
        <v>0</v>
      </c>
    </row>
    <row r="82" spans="1:9" s="18" customFormat="1" ht="42.75" hidden="1" x14ac:dyDescent="0.2">
      <c r="A82" s="17">
        <v>0</v>
      </c>
      <c r="B82" s="41" t="s">
        <v>69</v>
      </c>
      <c r="C82" s="42" t="s">
        <v>70</v>
      </c>
      <c r="D82" s="43">
        <v>28721</v>
      </c>
      <c r="E82" s="43">
        <v>0</v>
      </c>
      <c r="F82" s="43">
        <v>150000</v>
      </c>
      <c r="G82" s="43">
        <v>81231</v>
      </c>
      <c r="H82" s="43">
        <v>100000</v>
      </c>
      <c r="I82" s="44"/>
    </row>
    <row r="83" spans="1:9" s="18" customFormat="1" ht="60" x14ac:dyDescent="0.2">
      <c r="A83" s="17"/>
      <c r="B83" s="41">
        <v>2281</v>
      </c>
      <c r="C83" s="42" t="s">
        <v>70</v>
      </c>
      <c r="D83" s="43">
        <v>28721</v>
      </c>
      <c r="E83" s="43">
        <v>0</v>
      </c>
      <c r="F83" s="43">
        <v>150000</v>
      </c>
      <c r="G83" s="43">
        <v>97081</v>
      </c>
      <c r="H83" s="43">
        <v>100000</v>
      </c>
      <c r="I83" s="44">
        <v>0</v>
      </c>
    </row>
    <row r="84" spans="1:9" s="18" customFormat="1" ht="87.75" customHeight="1" x14ac:dyDescent="0.2">
      <c r="A84" s="17">
        <v>0</v>
      </c>
      <c r="B84" s="41" t="s">
        <v>71</v>
      </c>
      <c r="C84" s="11" t="s">
        <v>72</v>
      </c>
      <c r="D84" s="12">
        <f>D86</f>
        <v>645237.74</v>
      </c>
      <c r="E84" s="12">
        <f>E85+E86</f>
        <v>587154</v>
      </c>
      <c r="F84" s="12">
        <f>F85+F86</f>
        <v>2000000</v>
      </c>
      <c r="G84" s="12">
        <f>G86</f>
        <v>1983395.6</v>
      </c>
      <c r="H84" s="12">
        <f>H86</f>
        <v>700000</v>
      </c>
      <c r="I84" s="40">
        <f>I86</f>
        <v>0</v>
      </c>
    </row>
    <row r="85" spans="1:9" s="18" customFormat="1" ht="28.5" x14ac:dyDescent="0.2">
      <c r="A85" s="17">
        <v>1</v>
      </c>
      <c r="B85" s="41" t="s">
        <v>10</v>
      </c>
      <c r="C85" s="42" t="s">
        <v>11</v>
      </c>
      <c r="D85" s="43">
        <v>0</v>
      </c>
      <c r="E85" s="43">
        <v>0</v>
      </c>
      <c r="F85" s="43">
        <v>0</v>
      </c>
      <c r="G85" s="43">
        <v>0</v>
      </c>
      <c r="H85" s="43">
        <v>0</v>
      </c>
      <c r="I85" s="44">
        <v>0</v>
      </c>
    </row>
    <row r="86" spans="1:9" s="18" customFormat="1" ht="42.75" x14ac:dyDescent="0.2">
      <c r="A86" s="17">
        <v>0</v>
      </c>
      <c r="B86" s="41">
        <v>2610</v>
      </c>
      <c r="C86" s="42" t="s">
        <v>31</v>
      </c>
      <c r="D86" s="54">
        <v>645237.74</v>
      </c>
      <c r="E86" s="43">
        <v>587154</v>
      </c>
      <c r="F86" s="43">
        <v>2000000</v>
      </c>
      <c r="G86" s="43">
        <v>1983395.6</v>
      </c>
      <c r="H86" s="43">
        <v>700000</v>
      </c>
      <c r="I86" s="44">
        <v>0</v>
      </c>
    </row>
    <row r="87" spans="1:9" s="16" customFormat="1" ht="30" x14ac:dyDescent="0.2">
      <c r="A87" s="15"/>
      <c r="B87" s="10" t="s">
        <v>73</v>
      </c>
      <c r="C87" s="11" t="s">
        <v>74</v>
      </c>
      <c r="D87" s="53">
        <f t="shared" ref="D87:I87" si="13">D88</f>
        <v>842389.23</v>
      </c>
      <c r="E87" s="12">
        <f t="shared" si="13"/>
        <v>1239118.5</v>
      </c>
      <c r="F87" s="12">
        <f t="shared" si="13"/>
        <v>1568433</v>
      </c>
      <c r="G87" s="12">
        <f t="shared" si="13"/>
        <v>1403730.88</v>
      </c>
      <c r="H87" s="12">
        <f t="shared" si="13"/>
        <v>0</v>
      </c>
      <c r="I87" s="40">
        <f t="shared" si="13"/>
        <v>0</v>
      </c>
    </row>
    <row r="88" spans="1:9" s="18" customFormat="1" ht="45" x14ac:dyDescent="0.2">
      <c r="A88" s="17"/>
      <c r="B88" s="41" t="s">
        <v>30</v>
      </c>
      <c r="C88" s="42" t="s">
        <v>31</v>
      </c>
      <c r="D88" s="42">
        <v>842389.23</v>
      </c>
      <c r="E88" s="43">
        <v>1239118.5</v>
      </c>
      <c r="F88" s="43">
        <v>1568433</v>
      </c>
      <c r="G88" s="43">
        <v>1403730.88</v>
      </c>
      <c r="H88" s="43">
        <v>0</v>
      </c>
      <c r="I88" s="44">
        <v>0</v>
      </c>
    </row>
    <row r="89" spans="1:9" s="18" customFormat="1" ht="45" x14ac:dyDescent="0.2">
      <c r="A89" s="17">
        <v>1</v>
      </c>
      <c r="B89" s="49">
        <v>8110</v>
      </c>
      <c r="C89" s="50" t="s">
        <v>143</v>
      </c>
      <c r="D89" s="37">
        <f t="shared" ref="D89:I89" si="14">D90</f>
        <v>0</v>
      </c>
      <c r="E89" s="51">
        <f t="shared" si="14"/>
        <v>0</v>
      </c>
      <c r="F89" s="51">
        <f t="shared" si="14"/>
        <v>200000</v>
      </c>
      <c r="G89" s="51">
        <f t="shared" si="14"/>
        <v>3388.75</v>
      </c>
      <c r="H89" s="51">
        <f t="shared" si="14"/>
        <v>0</v>
      </c>
      <c r="I89" s="52">
        <f t="shared" si="14"/>
        <v>0</v>
      </c>
    </row>
    <row r="90" spans="1:9" s="18" customFormat="1" ht="42.75" x14ac:dyDescent="0.2">
      <c r="A90" s="17">
        <v>0</v>
      </c>
      <c r="B90" s="41">
        <v>2282</v>
      </c>
      <c r="C90" s="42" t="s">
        <v>56</v>
      </c>
      <c r="D90" s="54">
        <v>0</v>
      </c>
      <c r="E90" s="43">
        <v>0</v>
      </c>
      <c r="F90" s="54">
        <v>200000</v>
      </c>
      <c r="G90" s="43">
        <v>3388.75</v>
      </c>
      <c r="H90" s="43">
        <v>0</v>
      </c>
      <c r="I90" s="44">
        <v>0</v>
      </c>
    </row>
    <row r="91" spans="1:9" s="18" customFormat="1" ht="30" x14ac:dyDescent="0.2">
      <c r="A91" s="17">
        <v>0</v>
      </c>
      <c r="B91" s="10" t="s">
        <v>75</v>
      </c>
      <c r="C91" s="11" t="s">
        <v>76</v>
      </c>
      <c r="D91" s="12">
        <f>SUM(D92:D96)</f>
        <v>598522.34</v>
      </c>
      <c r="E91" s="12">
        <f t="shared" ref="E91:F91" si="15">SUM(E92:E96)</f>
        <v>630175.80000000005</v>
      </c>
      <c r="F91" s="12">
        <f t="shared" si="15"/>
        <v>790000</v>
      </c>
      <c r="G91" s="12">
        <f>G92+G93+G94+G95+G96</f>
        <v>588106.42999999993</v>
      </c>
      <c r="H91" s="12">
        <f>H92+H93+H94+H95</f>
        <v>826000</v>
      </c>
      <c r="I91" s="40">
        <f>I92+I93+I94+I95+I96</f>
        <v>0</v>
      </c>
    </row>
    <row r="92" spans="1:9" s="18" customFormat="1" ht="15" x14ac:dyDescent="0.2">
      <c r="A92" s="17">
        <v>0</v>
      </c>
      <c r="B92" s="41" t="s">
        <v>6</v>
      </c>
      <c r="C92" s="42" t="s">
        <v>7</v>
      </c>
      <c r="D92" s="43">
        <v>444475.95</v>
      </c>
      <c r="E92" s="43">
        <v>476485.61</v>
      </c>
      <c r="F92" s="43">
        <v>570000</v>
      </c>
      <c r="G92" s="43">
        <v>462238.45</v>
      </c>
      <c r="H92" s="43">
        <v>537000</v>
      </c>
      <c r="I92" s="44">
        <v>0</v>
      </c>
    </row>
    <row r="93" spans="1:9" s="18" customFormat="1" ht="14.25" x14ac:dyDescent="0.2">
      <c r="A93" s="17">
        <v>0</v>
      </c>
      <c r="B93" s="41" t="s">
        <v>8</v>
      </c>
      <c r="C93" s="42" t="s">
        <v>9</v>
      </c>
      <c r="D93" s="43">
        <v>98841.39</v>
      </c>
      <c r="E93" s="43">
        <v>107126.19</v>
      </c>
      <c r="F93" s="43">
        <v>130000</v>
      </c>
      <c r="G93" s="43">
        <v>104084.33</v>
      </c>
      <c r="H93" s="43">
        <v>119000</v>
      </c>
      <c r="I93" s="44">
        <v>0</v>
      </c>
    </row>
    <row r="94" spans="1:9" s="18" customFormat="1" ht="28.5" x14ac:dyDescent="0.2">
      <c r="A94" s="17">
        <v>0</v>
      </c>
      <c r="B94" s="41" t="s">
        <v>10</v>
      </c>
      <c r="C94" s="42" t="s">
        <v>11</v>
      </c>
      <c r="D94" s="43">
        <v>36705</v>
      </c>
      <c r="E94" s="43">
        <v>46564</v>
      </c>
      <c r="F94" s="43">
        <v>70000</v>
      </c>
      <c r="G94" s="43">
        <v>20017.21</v>
      </c>
      <c r="H94" s="43">
        <v>120000</v>
      </c>
      <c r="I94" s="44">
        <v>0</v>
      </c>
    </row>
    <row r="95" spans="1:9" s="18" customFormat="1" ht="14.25" x14ac:dyDescent="0.2">
      <c r="A95" s="17">
        <v>1</v>
      </c>
      <c r="B95" s="41" t="s">
        <v>12</v>
      </c>
      <c r="C95" s="42" t="s">
        <v>13</v>
      </c>
      <c r="D95" s="43">
        <v>18500</v>
      </c>
      <c r="E95" s="43">
        <v>0</v>
      </c>
      <c r="F95" s="43">
        <v>18233</v>
      </c>
      <c r="G95" s="43">
        <v>0</v>
      </c>
      <c r="H95" s="43">
        <v>50000</v>
      </c>
      <c r="I95" s="44">
        <v>0</v>
      </c>
    </row>
    <row r="96" spans="1:9" s="18" customFormat="1" ht="14.25" x14ac:dyDescent="0.2">
      <c r="A96" s="17">
        <v>0</v>
      </c>
      <c r="B96" s="41" t="s">
        <v>16</v>
      </c>
      <c r="C96" s="42" t="s">
        <v>17</v>
      </c>
      <c r="D96" s="43">
        <v>0</v>
      </c>
      <c r="E96" s="43">
        <v>0</v>
      </c>
      <c r="F96" s="43">
        <v>1767</v>
      </c>
      <c r="G96" s="43">
        <v>1766.44</v>
      </c>
      <c r="H96" s="43">
        <v>0</v>
      </c>
      <c r="I96" s="44">
        <v>0</v>
      </c>
    </row>
    <row r="97" spans="1:9" s="18" customFormat="1" ht="30" x14ac:dyDescent="0.2">
      <c r="A97" s="17"/>
      <c r="B97" s="10" t="s">
        <v>77</v>
      </c>
      <c r="C97" s="11" t="s">
        <v>78</v>
      </c>
      <c r="D97" s="12">
        <f>D98</f>
        <v>25095</v>
      </c>
      <c r="E97" s="12">
        <f>E98</f>
        <v>17400</v>
      </c>
      <c r="F97" s="12">
        <f t="shared" ref="F97" si="16">F98</f>
        <v>70000</v>
      </c>
      <c r="G97" s="12">
        <f>G98</f>
        <v>32700</v>
      </c>
      <c r="H97" s="12">
        <f>H98</f>
        <v>70000</v>
      </c>
      <c r="I97" s="40">
        <f>I98</f>
        <v>0</v>
      </c>
    </row>
    <row r="98" spans="1:9" s="18" customFormat="1" ht="42.75" x14ac:dyDescent="0.2">
      <c r="A98" s="17"/>
      <c r="B98" s="41" t="s">
        <v>55</v>
      </c>
      <c r="C98" s="42" t="s">
        <v>56</v>
      </c>
      <c r="D98" s="43">
        <v>25095</v>
      </c>
      <c r="E98" s="43">
        <v>17400</v>
      </c>
      <c r="F98" s="43">
        <v>70000</v>
      </c>
      <c r="G98" s="43">
        <v>32700</v>
      </c>
      <c r="H98" s="43">
        <v>70000</v>
      </c>
      <c r="I98" s="44">
        <v>0</v>
      </c>
    </row>
    <row r="99" spans="1:9" s="16" customFormat="1" ht="15" x14ac:dyDescent="0.2">
      <c r="A99" s="15"/>
      <c r="B99" s="49">
        <v>8340</v>
      </c>
      <c r="C99" s="50"/>
      <c r="D99" s="51">
        <f t="shared" ref="D99:I99" si="17">D100</f>
        <v>0</v>
      </c>
      <c r="E99" s="51">
        <f t="shared" si="17"/>
        <v>0</v>
      </c>
      <c r="F99" s="51">
        <f t="shared" si="17"/>
        <v>0</v>
      </c>
      <c r="G99" s="51">
        <f t="shared" si="17"/>
        <v>0</v>
      </c>
      <c r="H99" s="51">
        <f t="shared" si="17"/>
        <v>0</v>
      </c>
      <c r="I99" s="52">
        <f t="shared" si="17"/>
        <v>60000</v>
      </c>
    </row>
    <row r="100" spans="1:9" s="18" customFormat="1" ht="42.75" x14ac:dyDescent="0.2">
      <c r="A100" s="17"/>
      <c r="B100" s="41">
        <v>2610</v>
      </c>
      <c r="C100" s="42" t="s">
        <v>31</v>
      </c>
      <c r="D100" s="43">
        <v>0</v>
      </c>
      <c r="E100" s="43">
        <v>0</v>
      </c>
      <c r="F100" s="43">
        <v>0</v>
      </c>
      <c r="G100" s="43">
        <v>0</v>
      </c>
      <c r="H100" s="43">
        <v>0</v>
      </c>
      <c r="I100" s="44">
        <v>60000</v>
      </c>
    </row>
    <row r="101" spans="1:9" s="18" customFormat="1" ht="50.25" customHeight="1" x14ac:dyDescent="0.2">
      <c r="A101" s="17">
        <v>1</v>
      </c>
      <c r="B101" s="10" t="s">
        <v>79</v>
      </c>
      <c r="C101" s="11" t="s">
        <v>80</v>
      </c>
      <c r="D101" s="12">
        <f t="shared" ref="D101:I101" si="18">D102</f>
        <v>49999</v>
      </c>
      <c r="E101" s="12">
        <f t="shared" si="18"/>
        <v>49999</v>
      </c>
      <c r="F101" s="12">
        <f t="shared" si="18"/>
        <v>50000</v>
      </c>
      <c r="G101" s="12">
        <f t="shared" si="18"/>
        <v>49999</v>
      </c>
      <c r="H101" s="12">
        <f t="shared" si="18"/>
        <v>50000</v>
      </c>
      <c r="I101" s="40">
        <f t="shared" si="18"/>
        <v>0</v>
      </c>
    </row>
    <row r="102" spans="1:9" s="18" customFormat="1" ht="14.25" x14ac:dyDescent="0.2">
      <c r="A102" s="17">
        <v>0</v>
      </c>
      <c r="B102" s="41" t="s">
        <v>12</v>
      </c>
      <c r="C102" s="42" t="s">
        <v>13</v>
      </c>
      <c r="D102" s="55">
        <v>49999</v>
      </c>
      <c r="E102" s="43">
        <v>49999</v>
      </c>
      <c r="F102" s="43">
        <v>50000</v>
      </c>
      <c r="G102" s="43">
        <v>49999</v>
      </c>
      <c r="H102" s="43">
        <v>50000</v>
      </c>
      <c r="I102" s="44">
        <v>0</v>
      </c>
    </row>
    <row r="103" spans="1:9" s="18" customFormat="1" ht="48.75" customHeight="1" x14ac:dyDescent="0.2">
      <c r="A103" s="17">
        <v>1</v>
      </c>
      <c r="B103" s="10">
        <v>8775</v>
      </c>
      <c r="C103" s="11" t="s">
        <v>139</v>
      </c>
      <c r="D103" s="12">
        <f t="shared" ref="D103:I103" si="19">D104</f>
        <v>0</v>
      </c>
      <c r="E103" s="12">
        <f t="shared" si="19"/>
        <v>199086</v>
      </c>
      <c r="F103" s="12">
        <f t="shared" si="19"/>
        <v>0</v>
      </c>
      <c r="G103" s="12">
        <f t="shared" si="19"/>
        <v>0</v>
      </c>
      <c r="H103" s="12">
        <f t="shared" si="19"/>
        <v>0</v>
      </c>
      <c r="I103" s="40">
        <f t="shared" si="19"/>
        <v>0</v>
      </c>
    </row>
    <row r="104" spans="1:9" s="18" customFormat="1" ht="48" customHeight="1" x14ac:dyDescent="0.2">
      <c r="A104" s="17">
        <v>1</v>
      </c>
      <c r="B104" s="41">
        <v>2210</v>
      </c>
      <c r="C104" s="42" t="s">
        <v>11</v>
      </c>
      <c r="D104" s="55">
        <v>0</v>
      </c>
      <c r="E104" s="43">
        <v>199086</v>
      </c>
      <c r="F104" s="43">
        <v>0</v>
      </c>
      <c r="G104" s="43">
        <v>0</v>
      </c>
      <c r="H104" s="43">
        <v>0</v>
      </c>
      <c r="I104" s="44">
        <v>0</v>
      </c>
    </row>
    <row r="105" spans="1:9" s="18" customFormat="1" ht="30" x14ac:dyDescent="0.2">
      <c r="A105" s="17">
        <v>0</v>
      </c>
      <c r="B105" s="10" t="s">
        <v>81</v>
      </c>
      <c r="C105" s="11" t="s">
        <v>82</v>
      </c>
      <c r="D105" s="12">
        <f>D106+D116+D131+D149+D152+D163+D175+D178+D180+D198+D204+D206+D227+D241+D250+D254</f>
        <v>174854370.27000001</v>
      </c>
      <c r="E105" s="12">
        <f>E106+E116+E131+E149+E152+E163+E175+E178+E180+E198+E204+E206+E227+E241+E250+E254</f>
        <v>175832074.96000001</v>
      </c>
      <c r="F105" s="12">
        <f>F106+F116+F131+F149+F152+F163+F175+F178+F180+F198+F204+F206+F227+F241+F250+F254</f>
        <v>185029262.82999998</v>
      </c>
      <c r="G105" s="12">
        <f>G106+G116+G131+G149+G152+G163+G175+G178+G180+G198+G204+G206+G227+G241+G250+G254</f>
        <v>163582389.16999999</v>
      </c>
      <c r="H105" s="12">
        <f>H106+H116+H131+H149+H152+H163+H175+H178+H180+H198+H204+H206+H227+H241+H250</f>
        <v>195957011</v>
      </c>
      <c r="I105" s="40">
        <f>I106+I116+I131+I152+I163+I175+I198+I206+I227+I241+I252</f>
        <v>6389540</v>
      </c>
    </row>
    <row r="106" spans="1:9" s="18" customFormat="1" ht="80.25" customHeight="1" x14ac:dyDescent="0.2">
      <c r="A106" s="17">
        <v>0</v>
      </c>
      <c r="B106" s="10" t="s">
        <v>83</v>
      </c>
      <c r="C106" s="11" t="s">
        <v>84</v>
      </c>
      <c r="D106" s="12">
        <f>D107+D108+D109+D110+D111+D112+D113+D114+D115</f>
        <v>3622649.5</v>
      </c>
      <c r="E106" s="12">
        <f t="shared" ref="E106:F106" si="20">SUM(E107:E115)</f>
        <v>3694366.69</v>
      </c>
      <c r="F106" s="12">
        <f t="shared" si="20"/>
        <v>2811835</v>
      </c>
      <c r="G106" s="12">
        <f>G107+G108+G109+G110+G111+G112+G113+G114+G115</f>
        <v>2510008.9100000006</v>
      </c>
      <c r="H106" s="12">
        <f>H107+H108+H109+H110+H111+H112+H113+H114+H115</f>
        <v>3270000</v>
      </c>
      <c r="I106" s="40">
        <f>I107</f>
        <v>0</v>
      </c>
    </row>
    <row r="107" spans="1:9" s="18" customFormat="1" ht="14.25" x14ac:dyDescent="0.2">
      <c r="A107" s="17">
        <v>0</v>
      </c>
      <c r="B107" s="41" t="s">
        <v>6</v>
      </c>
      <c r="C107" s="42" t="s">
        <v>7</v>
      </c>
      <c r="D107" s="43">
        <v>2782420</v>
      </c>
      <c r="E107" s="43">
        <v>2825575.7</v>
      </c>
      <c r="F107" s="43">
        <v>2105000</v>
      </c>
      <c r="G107" s="43">
        <v>1887411.01</v>
      </c>
      <c r="H107" s="43">
        <v>2395000</v>
      </c>
      <c r="I107" s="44">
        <v>0</v>
      </c>
    </row>
    <row r="108" spans="1:9" s="18" customFormat="1" ht="14.25" x14ac:dyDescent="0.2">
      <c r="A108" s="17">
        <v>0</v>
      </c>
      <c r="B108" s="41" t="s">
        <v>8</v>
      </c>
      <c r="C108" s="42" t="s">
        <v>9</v>
      </c>
      <c r="D108" s="43">
        <v>619712</v>
      </c>
      <c r="E108" s="43">
        <v>610193.67000000004</v>
      </c>
      <c r="F108" s="43">
        <v>457000</v>
      </c>
      <c r="G108" s="43">
        <v>408165.92</v>
      </c>
      <c r="H108" s="43">
        <v>525000</v>
      </c>
      <c r="I108" s="44">
        <v>0</v>
      </c>
    </row>
    <row r="109" spans="1:9" s="18" customFormat="1" ht="28.5" x14ac:dyDescent="0.2">
      <c r="A109" s="17">
        <v>0</v>
      </c>
      <c r="B109" s="41" t="s">
        <v>10</v>
      </c>
      <c r="C109" s="42" t="s">
        <v>11</v>
      </c>
      <c r="D109" s="43">
        <v>137202.72</v>
      </c>
      <c r="E109" s="43">
        <v>141079.46</v>
      </c>
      <c r="F109" s="43">
        <v>112835</v>
      </c>
      <c r="G109" s="43">
        <v>111187.97</v>
      </c>
      <c r="H109" s="43">
        <v>200000</v>
      </c>
      <c r="I109" s="44">
        <v>0</v>
      </c>
    </row>
    <row r="110" spans="1:9" s="18" customFormat="1" ht="14.25" x14ac:dyDescent="0.2">
      <c r="A110" s="17">
        <v>0</v>
      </c>
      <c r="B110" s="41" t="s">
        <v>12</v>
      </c>
      <c r="C110" s="42" t="s">
        <v>13</v>
      </c>
      <c r="D110" s="43">
        <v>18221.98</v>
      </c>
      <c r="E110" s="43">
        <v>34337</v>
      </c>
      <c r="F110" s="43">
        <v>27000</v>
      </c>
      <c r="G110" s="43">
        <v>21641.61</v>
      </c>
      <c r="H110" s="43">
        <v>35000</v>
      </c>
      <c r="I110" s="44">
        <v>0</v>
      </c>
    </row>
    <row r="111" spans="1:9" s="18" customFormat="1" ht="14.25" x14ac:dyDescent="0.2">
      <c r="A111" s="17">
        <v>0</v>
      </c>
      <c r="B111" s="41" t="s">
        <v>14</v>
      </c>
      <c r="C111" s="42" t="s">
        <v>15</v>
      </c>
      <c r="D111" s="43">
        <v>2108</v>
      </c>
      <c r="E111" s="43">
        <v>1982</v>
      </c>
      <c r="F111" s="43">
        <v>5000</v>
      </c>
      <c r="G111" s="43">
        <v>3290.68</v>
      </c>
      <c r="H111" s="43">
        <v>5000</v>
      </c>
      <c r="I111" s="44">
        <v>0</v>
      </c>
    </row>
    <row r="112" spans="1:9" s="18" customFormat="1" ht="28.5" x14ac:dyDescent="0.2">
      <c r="A112" s="17">
        <v>0</v>
      </c>
      <c r="B112" s="41" t="s">
        <v>18</v>
      </c>
      <c r="C112" s="42" t="s">
        <v>19</v>
      </c>
      <c r="D112" s="43">
        <v>4984.8</v>
      </c>
      <c r="E112" s="43">
        <v>1198.8599999999999</v>
      </c>
      <c r="F112" s="43">
        <v>5000</v>
      </c>
      <c r="G112" s="43">
        <v>1311.72</v>
      </c>
      <c r="H112" s="43">
        <v>5000</v>
      </c>
      <c r="I112" s="44">
        <v>0</v>
      </c>
    </row>
    <row r="113" spans="1:9" s="18" customFormat="1" ht="14.25" x14ac:dyDescent="0.2">
      <c r="A113" s="17">
        <v>0</v>
      </c>
      <c r="B113" s="41" t="s">
        <v>20</v>
      </c>
      <c r="C113" s="42" t="s">
        <v>21</v>
      </c>
      <c r="D113" s="43">
        <v>25000</v>
      </c>
      <c r="E113" s="43">
        <v>40000</v>
      </c>
      <c r="F113" s="43">
        <v>40000</v>
      </c>
      <c r="G113" s="43">
        <v>22000</v>
      </c>
      <c r="H113" s="43">
        <v>45000</v>
      </c>
      <c r="I113" s="44">
        <v>0</v>
      </c>
    </row>
    <row r="114" spans="1:9" s="18" customFormat="1" ht="14.25" x14ac:dyDescent="0.2">
      <c r="A114" s="17">
        <v>1</v>
      </c>
      <c r="B114" s="41" t="s">
        <v>22</v>
      </c>
      <c r="C114" s="42" t="s">
        <v>23</v>
      </c>
      <c r="D114" s="43"/>
      <c r="E114" s="43">
        <v>2000</v>
      </c>
      <c r="F114" s="43">
        <v>5000</v>
      </c>
      <c r="G114" s="43">
        <v>0</v>
      </c>
      <c r="H114" s="43">
        <v>5000</v>
      </c>
      <c r="I114" s="44">
        <v>0</v>
      </c>
    </row>
    <row r="115" spans="1:9" s="18" customFormat="1" ht="28.5" x14ac:dyDescent="0.2">
      <c r="A115" s="17">
        <v>0</v>
      </c>
      <c r="B115" s="41" t="s">
        <v>24</v>
      </c>
      <c r="C115" s="42" t="s">
        <v>25</v>
      </c>
      <c r="D115" s="43">
        <v>33000</v>
      </c>
      <c r="E115" s="43">
        <v>38000</v>
      </c>
      <c r="F115" s="43">
        <v>55000</v>
      </c>
      <c r="G115" s="43">
        <v>55000</v>
      </c>
      <c r="H115" s="43">
        <v>55000</v>
      </c>
      <c r="I115" s="44">
        <v>0</v>
      </c>
    </row>
    <row r="116" spans="1:9" s="18" customFormat="1" ht="24" customHeight="1" x14ac:dyDescent="0.2">
      <c r="A116" s="17">
        <v>0</v>
      </c>
      <c r="B116" s="10" t="s">
        <v>32</v>
      </c>
      <c r="C116" s="11" t="s">
        <v>33</v>
      </c>
      <c r="D116" s="12">
        <f>SUM(D117:D130)</f>
        <v>32301066.449999996</v>
      </c>
      <c r="E116" s="12">
        <f t="shared" ref="E116:F116" si="21">SUM(E117:E130)</f>
        <v>32030435.66</v>
      </c>
      <c r="F116" s="12">
        <f t="shared" si="21"/>
        <v>37076769.450000003</v>
      </c>
      <c r="G116" s="12">
        <f>G117+G118+G119+G120+G121+G122+G123+G124+G125+G126+G127+G128+G130</f>
        <v>32901463.899999999</v>
      </c>
      <c r="H116" s="12">
        <f>H117+H118+H119+H120+H121+H122+H123+H124+H125+H126+H127+H128+H129+H130</f>
        <v>33992220</v>
      </c>
      <c r="I116" s="40">
        <f>I117+I118+I119+I120+I121+I122+I123+I124+I125+I126+I127+I128+I129+I130</f>
        <v>1700000</v>
      </c>
    </row>
    <row r="117" spans="1:9" s="18" customFormat="1" ht="14.25" x14ac:dyDescent="0.2">
      <c r="A117" s="17">
        <v>0</v>
      </c>
      <c r="B117" s="41" t="s">
        <v>6</v>
      </c>
      <c r="C117" s="42" t="s">
        <v>7</v>
      </c>
      <c r="D117" s="43">
        <v>22737450</v>
      </c>
      <c r="E117" s="43">
        <v>21667863.780000001</v>
      </c>
      <c r="F117" s="43">
        <v>24800000</v>
      </c>
      <c r="G117" s="43">
        <v>22698148.620000001</v>
      </c>
      <c r="H117" s="43">
        <v>24500000</v>
      </c>
      <c r="I117" s="44">
        <v>0</v>
      </c>
    </row>
    <row r="118" spans="1:9" s="18" customFormat="1" ht="14.25" x14ac:dyDescent="0.2">
      <c r="A118" s="17">
        <v>0</v>
      </c>
      <c r="B118" s="41" t="s">
        <v>8</v>
      </c>
      <c r="C118" s="42" t="s">
        <v>9</v>
      </c>
      <c r="D118" s="43">
        <v>5099254</v>
      </c>
      <c r="E118" s="43">
        <v>5126305.43</v>
      </c>
      <c r="F118" s="43">
        <v>5600000</v>
      </c>
      <c r="G118" s="43">
        <v>5041576.66</v>
      </c>
      <c r="H118" s="43">
        <v>5400000</v>
      </c>
      <c r="I118" s="44">
        <v>0</v>
      </c>
    </row>
    <row r="119" spans="1:9" s="18" customFormat="1" ht="28.5" x14ac:dyDescent="0.2">
      <c r="A119" s="17">
        <v>0</v>
      </c>
      <c r="B119" s="41" t="s">
        <v>10</v>
      </c>
      <c r="C119" s="42" t="s">
        <v>11</v>
      </c>
      <c r="D119" s="43">
        <v>374840.24</v>
      </c>
      <c r="E119" s="43">
        <v>294647.34999999998</v>
      </c>
      <c r="F119" s="43">
        <v>335361</v>
      </c>
      <c r="G119" s="43">
        <v>297427.56</v>
      </c>
      <c r="H119" s="43">
        <v>300000</v>
      </c>
      <c r="I119" s="44">
        <v>0</v>
      </c>
    </row>
    <row r="120" spans="1:9" s="18" customFormat="1" ht="28.5" x14ac:dyDescent="0.2">
      <c r="A120" s="17">
        <v>0</v>
      </c>
      <c r="B120" s="41" t="s">
        <v>34</v>
      </c>
      <c r="C120" s="42" t="s">
        <v>35</v>
      </c>
      <c r="D120" s="43">
        <v>52999.94</v>
      </c>
      <c r="E120" s="43">
        <v>0</v>
      </c>
      <c r="F120" s="43">
        <v>0</v>
      </c>
      <c r="G120" s="43">
        <v>0</v>
      </c>
      <c r="H120" s="43">
        <v>40000</v>
      </c>
      <c r="I120" s="44">
        <v>0</v>
      </c>
    </row>
    <row r="121" spans="1:9" s="18" customFormat="1" ht="14.25" x14ac:dyDescent="0.2">
      <c r="A121" s="17">
        <v>0</v>
      </c>
      <c r="B121" s="41">
        <v>2230</v>
      </c>
      <c r="C121" s="42" t="s">
        <v>37</v>
      </c>
      <c r="D121" s="43">
        <v>628256</v>
      </c>
      <c r="E121" s="43">
        <v>1100000</v>
      </c>
      <c r="F121" s="43">
        <v>1610000</v>
      </c>
      <c r="G121" s="43">
        <v>1610000</v>
      </c>
      <c r="H121" s="43">
        <v>900000</v>
      </c>
      <c r="I121" s="44">
        <v>1700000</v>
      </c>
    </row>
    <row r="122" spans="1:9" s="18" customFormat="1" ht="14.25" x14ac:dyDescent="0.2">
      <c r="A122" s="17">
        <v>0</v>
      </c>
      <c r="B122" s="41" t="s">
        <v>12</v>
      </c>
      <c r="C122" s="42" t="s">
        <v>13</v>
      </c>
      <c r="D122" s="43">
        <v>353268.25</v>
      </c>
      <c r="E122" s="43">
        <v>671755.53</v>
      </c>
      <c r="F122" s="43">
        <v>675100</v>
      </c>
      <c r="G122" s="43">
        <v>586891.79</v>
      </c>
      <c r="H122" s="43">
        <v>400000</v>
      </c>
      <c r="I122" s="44">
        <v>0</v>
      </c>
    </row>
    <row r="123" spans="1:9" s="18" customFormat="1" ht="14.25" x14ac:dyDescent="0.2">
      <c r="A123" s="17">
        <v>0</v>
      </c>
      <c r="B123" s="41" t="s">
        <v>14</v>
      </c>
      <c r="C123" s="42" t="s">
        <v>15</v>
      </c>
      <c r="D123" s="43">
        <v>14097.9</v>
      </c>
      <c r="E123" s="43">
        <v>1390</v>
      </c>
      <c r="F123" s="43">
        <v>15000</v>
      </c>
      <c r="G123" s="43">
        <v>9860</v>
      </c>
      <c r="H123" s="43">
        <v>10000</v>
      </c>
      <c r="I123" s="44">
        <v>0</v>
      </c>
    </row>
    <row r="124" spans="1:9" s="18" customFormat="1" ht="14.25" x14ac:dyDescent="0.2">
      <c r="A124" s="17">
        <v>0</v>
      </c>
      <c r="B124" s="41" t="s">
        <v>16</v>
      </c>
      <c r="C124" s="42" t="s">
        <v>17</v>
      </c>
      <c r="D124" s="43">
        <v>500995.99</v>
      </c>
      <c r="E124" s="43">
        <v>308343.17</v>
      </c>
      <c r="F124" s="43">
        <v>400000</v>
      </c>
      <c r="G124" s="43">
        <v>304664.40999999997</v>
      </c>
      <c r="H124" s="43">
        <v>250000</v>
      </c>
      <c r="I124" s="44">
        <v>0</v>
      </c>
    </row>
    <row r="125" spans="1:9" s="18" customFormat="1" ht="28.5" x14ac:dyDescent="0.2">
      <c r="A125" s="17">
        <v>0</v>
      </c>
      <c r="B125" s="41" t="s">
        <v>18</v>
      </c>
      <c r="C125" s="42" t="s">
        <v>19</v>
      </c>
      <c r="D125" s="43">
        <v>129089.54</v>
      </c>
      <c r="E125" s="43">
        <v>93022.93</v>
      </c>
      <c r="F125" s="43">
        <v>170000</v>
      </c>
      <c r="G125" s="43">
        <v>157739.54</v>
      </c>
      <c r="H125" s="43">
        <v>140000</v>
      </c>
      <c r="I125" s="44">
        <v>0</v>
      </c>
    </row>
    <row r="126" spans="1:9" s="18" customFormat="1" ht="14.25" x14ac:dyDescent="0.2">
      <c r="A126" s="17">
        <v>0</v>
      </c>
      <c r="B126" s="41" t="s">
        <v>20</v>
      </c>
      <c r="C126" s="42" t="s">
        <v>21</v>
      </c>
      <c r="D126" s="43">
        <v>1061976</v>
      </c>
      <c r="E126" s="43">
        <v>1215277.2</v>
      </c>
      <c r="F126" s="43">
        <v>1590000</v>
      </c>
      <c r="G126" s="43">
        <v>1160753.71</v>
      </c>
      <c r="H126" s="43">
        <v>900000</v>
      </c>
      <c r="I126" s="44">
        <v>0</v>
      </c>
    </row>
    <row r="127" spans="1:9" s="18" customFormat="1" ht="14.25" x14ac:dyDescent="0.2">
      <c r="A127" s="17"/>
      <c r="B127" s="41" t="s">
        <v>22</v>
      </c>
      <c r="C127" s="42" t="s">
        <v>23</v>
      </c>
      <c r="D127" s="43">
        <v>1156217.68</v>
      </c>
      <c r="E127" s="43">
        <v>1259154.22</v>
      </c>
      <c r="F127" s="43">
        <v>1200000</v>
      </c>
      <c r="G127" s="43">
        <v>739336.28</v>
      </c>
      <c r="H127" s="43">
        <v>700000</v>
      </c>
      <c r="I127" s="44">
        <v>0</v>
      </c>
    </row>
    <row r="128" spans="1:9" s="18" customFormat="1" ht="28.5" x14ac:dyDescent="0.2">
      <c r="A128" s="17">
        <v>0</v>
      </c>
      <c r="B128" s="41" t="s">
        <v>24</v>
      </c>
      <c r="C128" s="42" t="s">
        <v>25</v>
      </c>
      <c r="D128" s="43">
        <v>191884.44</v>
      </c>
      <c r="E128" s="43">
        <v>288329.24</v>
      </c>
      <c r="F128" s="43">
        <v>583000</v>
      </c>
      <c r="G128" s="43">
        <v>293977</v>
      </c>
      <c r="H128" s="43">
        <v>350000</v>
      </c>
      <c r="I128" s="44">
        <v>0</v>
      </c>
    </row>
    <row r="129" spans="1:9" s="18" customFormat="1" ht="14.25" x14ac:dyDescent="0.2">
      <c r="A129" s="17">
        <v>1</v>
      </c>
      <c r="B129" s="41">
        <v>2276</v>
      </c>
      <c r="C129" s="42" t="s">
        <v>146</v>
      </c>
      <c r="D129" s="43">
        <v>0</v>
      </c>
      <c r="E129" s="43">
        <v>0</v>
      </c>
      <c r="F129" s="43">
        <v>97219.45</v>
      </c>
      <c r="G129" s="43">
        <v>0</v>
      </c>
      <c r="H129" s="43">
        <v>97220</v>
      </c>
      <c r="I129" s="44">
        <v>0</v>
      </c>
    </row>
    <row r="130" spans="1:9" s="18" customFormat="1" ht="14.25" x14ac:dyDescent="0.2">
      <c r="A130" s="17">
        <v>0</v>
      </c>
      <c r="B130" s="41" t="s">
        <v>26</v>
      </c>
      <c r="C130" s="42" t="s">
        <v>27</v>
      </c>
      <c r="D130" s="43">
        <v>736.47</v>
      </c>
      <c r="E130" s="43">
        <v>4346.8100000000004</v>
      </c>
      <c r="F130" s="43">
        <v>1089</v>
      </c>
      <c r="G130" s="43">
        <v>1088.33</v>
      </c>
      <c r="H130" s="43">
        <v>5000</v>
      </c>
      <c r="I130" s="44">
        <v>0</v>
      </c>
    </row>
    <row r="131" spans="1:9" s="18" customFormat="1" ht="72.75" customHeight="1" x14ac:dyDescent="0.2">
      <c r="A131" s="17">
        <v>0</v>
      </c>
      <c r="B131" s="10" t="s">
        <v>85</v>
      </c>
      <c r="C131" s="11" t="s">
        <v>151</v>
      </c>
      <c r="D131" s="12">
        <f>SUM(D132:D145)</f>
        <v>27163862.300000001</v>
      </c>
      <c r="E131" s="12">
        <f t="shared" ref="E131" si="22">SUM(E132:E145)</f>
        <v>28491748.839999996</v>
      </c>
      <c r="F131" s="12">
        <f>F132+F133+F134+F135+F136+F137+F138+F139+F140+F141+F142+F143+F147+F148</f>
        <v>36845246.960000001</v>
      </c>
      <c r="G131" s="12">
        <f>G132+G133+G134+G135+G136+G137+G138+G139+G140+G141+G142+G144+G145</f>
        <v>30538922.869999997</v>
      </c>
      <c r="H131" s="12">
        <f>H132+H133+H134+H135+H136+H137+H138+H139+H140+H141+H142+H143+H144+H145</f>
        <v>34313748</v>
      </c>
      <c r="I131" s="40">
        <f>I132+I133+I134+I135+I136+I137+I138+I139+I140+I141+I142+I143+I147+I148</f>
        <v>4009000</v>
      </c>
    </row>
    <row r="132" spans="1:9" s="18" customFormat="1" ht="14.25" x14ac:dyDescent="0.2">
      <c r="A132" s="17">
        <v>0</v>
      </c>
      <c r="B132" s="41" t="s">
        <v>6</v>
      </c>
      <c r="C132" s="42" t="s">
        <v>7</v>
      </c>
      <c r="D132" s="43">
        <v>15261812</v>
      </c>
      <c r="E132" s="43">
        <v>14917069.810000001</v>
      </c>
      <c r="F132" s="43">
        <v>18769000</v>
      </c>
      <c r="G132" s="43">
        <v>16789845.41</v>
      </c>
      <c r="H132" s="43">
        <v>19800000</v>
      </c>
      <c r="I132" s="44">
        <v>0</v>
      </c>
    </row>
    <row r="133" spans="1:9" s="18" customFormat="1" ht="14.25" x14ac:dyDescent="0.2">
      <c r="A133" s="17">
        <v>0</v>
      </c>
      <c r="B133" s="41" t="s">
        <v>8</v>
      </c>
      <c r="C133" s="42" t="s">
        <v>9</v>
      </c>
      <c r="D133" s="43">
        <v>3664000</v>
      </c>
      <c r="E133" s="43">
        <v>3617861.18</v>
      </c>
      <c r="F133" s="43">
        <v>4261000</v>
      </c>
      <c r="G133" s="43">
        <v>3749065.92</v>
      </c>
      <c r="H133" s="43">
        <v>4400000</v>
      </c>
      <c r="I133" s="44">
        <v>0</v>
      </c>
    </row>
    <row r="134" spans="1:9" s="18" customFormat="1" ht="28.5" x14ac:dyDescent="0.2">
      <c r="A134" s="17">
        <v>0</v>
      </c>
      <c r="B134" s="41" t="s">
        <v>10</v>
      </c>
      <c r="C134" s="42" t="s">
        <v>11</v>
      </c>
      <c r="D134" s="43">
        <v>1354197.64</v>
      </c>
      <c r="E134" s="43">
        <v>1222262.3799999999</v>
      </c>
      <c r="F134" s="43">
        <v>1828160</v>
      </c>
      <c r="G134" s="43">
        <v>1537877.38</v>
      </c>
      <c r="H134" s="43">
        <v>1200000</v>
      </c>
      <c r="I134" s="44">
        <v>197500</v>
      </c>
    </row>
    <row r="135" spans="1:9" s="18" customFormat="1" ht="28.5" x14ac:dyDescent="0.2">
      <c r="A135" s="17">
        <v>0</v>
      </c>
      <c r="B135" s="41" t="s">
        <v>34</v>
      </c>
      <c r="C135" s="42" t="s">
        <v>35</v>
      </c>
      <c r="D135" s="43">
        <v>4998.45</v>
      </c>
      <c r="E135" s="43">
        <v>9991</v>
      </c>
      <c r="F135" s="43">
        <v>7000</v>
      </c>
      <c r="G135" s="43">
        <v>7000</v>
      </c>
      <c r="H135" s="43">
        <v>14000</v>
      </c>
      <c r="I135" s="44">
        <v>0</v>
      </c>
    </row>
    <row r="136" spans="1:9" s="18" customFormat="1" ht="14.25" x14ac:dyDescent="0.2">
      <c r="A136" s="17">
        <v>0</v>
      </c>
      <c r="B136" s="41" t="s">
        <v>36</v>
      </c>
      <c r="C136" s="42" t="s">
        <v>37</v>
      </c>
      <c r="D136" s="43">
        <v>497109.18</v>
      </c>
      <c r="E136" s="43">
        <v>754239.27</v>
      </c>
      <c r="F136" s="43">
        <v>1600000</v>
      </c>
      <c r="G136" s="43">
        <v>1074920.31</v>
      </c>
      <c r="H136" s="43">
        <v>1000000</v>
      </c>
      <c r="I136" s="44">
        <v>3660000</v>
      </c>
    </row>
    <row r="137" spans="1:9" s="18" customFormat="1" ht="14.25" x14ac:dyDescent="0.2">
      <c r="A137" s="17">
        <v>0</v>
      </c>
      <c r="B137" s="41" t="s">
        <v>12</v>
      </c>
      <c r="C137" s="42" t="s">
        <v>13</v>
      </c>
      <c r="D137" s="43">
        <v>1051838.44</v>
      </c>
      <c r="E137" s="43">
        <v>916582.97</v>
      </c>
      <c r="F137" s="43">
        <v>1693799</v>
      </c>
      <c r="G137" s="43">
        <v>1147550.68</v>
      </c>
      <c r="H137" s="43">
        <v>1000000</v>
      </c>
      <c r="I137" s="44">
        <v>24000</v>
      </c>
    </row>
    <row r="138" spans="1:9" s="18" customFormat="1" ht="14.25" x14ac:dyDescent="0.2">
      <c r="A138" s="17">
        <v>0</v>
      </c>
      <c r="B138" s="41" t="s">
        <v>14</v>
      </c>
      <c r="C138" s="42" t="s">
        <v>15</v>
      </c>
      <c r="D138" s="43">
        <v>89324</v>
      </c>
      <c r="E138" s="43">
        <v>51940.72</v>
      </c>
      <c r="F138" s="43">
        <v>30540</v>
      </c>
      <c r="G138" s="43">
        <v>19524.68</v>
      </c>
      <c r="H138" s="43">
        <v>35000</v>
      </c>
      <c r="I138" s="44">
        <v>0</v>
      </c>
    </row>
    <row r="139" spans="1:9" s="18" customFormat="1" ht="14.25" x14ac:dyDescent="0.2">
      <c r="A139" s="17">
        <v>0</v>
      </c>
      <c r="B139" s="41">
        <v>2271</v>
      </c>
      <c r="C139" s="42" t="s">
        <v>17</v>
      </c>
      <c r="D139" s="43">
        <v>1724501.81</v>
      </c>
      <c r="E139" s="43">
        <v>1756476.81</v>
      </c>
      <c r="F139" s="43">
        <v>1800000</v>
      </c>
      <c r="G139" s="43">
        <v>1421548.89</v>
      </c>
      <c r="H139" s="43">
        <v>1127000</v>
      </c>
      <c r="I139" s="44">
        <v>0</v>
      </c>
    </row>
    <row r="140" spans="1:9" s="18" customFormat="1" ht="28.5" x14ac:dyDescent="0.2">
      <c r="A140" s="17">
        <v>0</v>
      </c>
      <c r="B140" s="41">
        <v>2272</v>
      </c>
      <c r="C140" s="42" t="s">
        <v>19</v>
      </c>
      <c r="D140" s="43">
        <v>78099.259999999995</v>
      </c>
      <c r="E140" s="43">
        <v>85893.52</v>
      </c>
      <c r="F140" s="43">
        <v>100000</v>
      </c>
      <c r="G140" s="43">
        <v>83171.55</v>
      </c>
      <c r="H140" s="43">
        <v>100000</v>
      </c>
      <c r="I140" s="44">
        <v>0</v>
      </c>
    </row>
    <row r="141" spans="1:9" s="18" customFormat="1" ht="14.25" x14ac:dyDescent="0.2">
      <c r="A141" s="17"/>
      <c r="B141" s="41" t="s">
        <v>20</v>
      </c>
      <c r="C141" s="42" t="s">
        <v>21</v>
      </c>
      <c r="D141" s="43">
        <v>1364830.59</v>
      </c>
      <c r="E141" s="43">
        <v>1682363.65</v>
      </c>
      <c r="F141" s="43">
        <v>2515000</v>
      </c>
      <c r="G141" s="43">
        <v>1576117.99</v>
      </c>
      <c r="H141" s="43">
        <v>2300000</v>
      </c>
      <c r="I141" s="44">
        <v>0</v>
      </c>
    </row>
    <row r="142" spans="1:9" s="18" customFormat="1" ht="28.5" x14ac:dyDescent="0.2">
      <c r="A142" s="17">
        <v>0</v>
      </c>
      <c r="B142" s="41" t="s">
        <v>24</v>
      </c>
      <c r="C142" s="42" t="s">
        <v>25</v>
      </c>
      <c r="D142" s="43">
        <v>2048408.39</v>
      </c>
      <c r="E142" s="43">
        <v>3449784.23</v>
      </c>
      <c r="F142" s="43">
        <v>3903000</v>
      </c>
      <c r="G142" s="43">
        <v>3131895.67</v>
      </c>
      <c r="H142" s="43">
        <v>3000000</v>
      </c>
      <c r="I142" s="44">
        <v>0</v>
      </c>
    </row>
    <row r="143" spans="1:9" s="18" customFormat="1" ht="14.25" x14ac:dyDescent="0.2">
      <c r="A143" s="17">
        <v>0</v>
      </c>
      <c r="B143" s="41">
        <v>2276</v>
      </c>
      <c r="C143" s="42" t="s">
        <v>146</v>
      </c>
      <c r="D143" s="68">
        <v>0</v>
      </c>
      <c r="E143" s="55">
        <v>0</v>
      </c>
      <c r="F143" s="43">
        <v>322747.96000000002</v>
      </c>
      <c r="G143" s="43">
        <v>0</v>
      </c>
      <c r="H143" s="43">
        <v>322748</v>
      </c>
      <c r="I143" s="43">
        <v>0</v>
      </c>
    </row>
    <row r="144" spans="1:9" s="18" customFormat="1" ht="14.25" hidden="1" x14ac:dyDescent="0.2">
      <c r="A144" s="17">
        <v>1</v>
      </c>
      <c r="B144" s="41" t="s">
        <v>43</v>
      </c>
      <c r="C144" s="42" t="s">
        <v>44</v>
      </c>
      <c r="D144" s="43">
        <v>14505</v>
      </c>
      <c r="E144" s="43">
        <v>20400</v>
      </c>
      <c r="F144" s="43">
        <v>0</v>
      </c>
      <c r="G144" s="43">
        <v>0</v>
      </c>
      <c r="H144" s="43">
        <v>15000</v>
      </c>
      <c r="I144" s="44"/>
    </row>
    <row r="145" spans="1:9" s="18" customFormat="1" ht="14.25" hidden="1" x14ac:dyDescent="0.2">
      <c r="A145" s="17">
        <v>0</v>
      </c>
      <c r="B145" s="41" t="s">
        <v>26</v>
      </c>
      <c r="C145" s="42" t="s">
        <v>27</v>
      </c>
      <c r="D145" s="43">
        <v>10237.540000000001</v>
      </c>
      <c r="E145" s="43">
        <v>6883.3</v>
      </c>
      <c r="F145" s="43">
        <v>10000</v>
      </c>
      <c r="G145" s="43">
        <v>404.39</v>
      </c>
      <c r="H145" s="43">
        <v>0</v>
      </c>
      <c r="I145" s="44"/>
    </row>
    <row r="146" spans="1:9" s="18" customFormat="1" ht="45" hidden="1" x14ac:dyDescent="0.2">
      <c r="A146" s="17">
        <v>0</v>
      </c>
      <c r="B146" s="41" t="s">
        <v>87</v>
      </c>
      <c r="C146" s="42" t="s">
        <v>86</v>
      </c>
      <c r="D146" s="42" t="e">
        <f>D148+#REF!</f>
        <v>#REF!</v>
      </c>
      <c r="E146" s="43" t="e">
        <f>E148+#REF!</f>
        <v>#REF!</v>
      </c>
      <c r="F146" s="51" t="e">
        <f>F148+#REF!</f>
        <v>#REF!</v>
      </c>
      <c r="G146" s="51"/>
      <c r="H146" s="51"/>
      <c r="I146" s="44"/>
    </row>
    <row r="147" spans="1:9" s="18" customFormat="1" ht="14.25" x14ac:dyDescent="0.2">
      <c r="A147" s="17"/>
      <c r="B147" s="41" t="s">
        <v>43</v>
      </c>
      <c r="C147" s="42" t="s">
        <v>44</v>
      </c>
      <c r="D147" s="43">
        <v>14505</v>
      </c>
      <c r="E147" s="43">
        <v>20400</v>
      </c>
      <c r="F147" s="43">
        <v>14590</v>
      </c>
      <c r="G147" s="43">
        <v>0</v>
      </c>
      <c r="H147" s="43">
        <v>15000</v>
      </c>
      <c r="I147" s="44">
        <v>0</v>
      </c>
    </row>
    <row r="148" spans="1:9" s="18" customFormat="1" ht="14.25" x14ac:dyDescent="0.2">
      <c r="A148" s="17">
        <v>1</v>
      </c>
      <c r="B148" s="41" t="s">
        <v>26</v>
      </c>
      <c r="C148" s="42" t="s">
        <v>27</v>
      </c>
      <c r="D148" s="43">
        <v>10237.540000000001</v>
      </c>
      <c r="E148" s="43">
        <v>6883.3</v>
      </c>
      <c r="F148" s="43">
        <v>410</v>
      </c>
      <c r="G148" s="43">
        <v>404.39</v>
      </c>
      <c r="H148" s="43">
        <v>0</v>
      </c>
      <c r="I148" s="44">
        <v>127500</v>
      </c>
    </row>
    <row r="149" spans="1:9" s="16" customFormat="1" ht="75.75" customHeight="1" x14ac:dyDescent="0.2">
      <c r="A149" s="15"/>
      <c r="B149" s="49">
        <v>1031</v>
      </c>
      <c r="C149" s="11" t="s">
        <v>155</v>
      </c>
      <c r="D149" s="51">
        <f t="shared" ref="D149:I149" si="23">D150+D151</f>
        <v>91507486.219999999</v>
      </c>
      <c r="E149" s="51">
        <f t="shared" si="23"/>
        <v>90390713.780000001</v>
      </c>
      <c r="F149" s="51">
        <f t="shared" si="23"/>
        <v>82174000</v>
      </c>
      <c r="G149" s="51">
        <f t="shared" si="23"/>
        <v>75228739.710000008</v>
      </c>
      <c r="H149" s="52">
        <f t="shared" si="23"/>
        <v>96973200</v>
      </c>
      <c r="I149" s="52">
        <f t="shared" si="23"/>
        <v>0</v>
      </c>
    </row>
    <row r="150" spans="1:9" s="18" customFormat="1" ht="14.25" x14ac:dyDescent="0.2">
      <c r="A150" s="17"/>
      <c r="B150" s="41" t="s">
        <v>6</v>
      </c>
      <c r="C150" s="42" t="s">
        <v>7</v>
      </c>
      <c r="D150" s="43">
        <v>75086351.75</v>
      </c>
      <c r="E150" s="43">
        <v>74090749.200000003</v>
      </c>
      <c r="F150" s="43">
        <v>67355738</v>
      </c>
      <c r="G150" s="43">
        <v>61749443.350000001</v>
      </c>
      <c r="H150" s="44">
        <v>79486200</v>
      </c>
      <c r="I150" s="44">
        <v>0</v>
      </c>
    </row>
    <row r="151" spans="1:9" s="18" customFormat="1" ht="14.25" x14ac:dyDescent="0.2">
      <c r="A151" s="17"/>
      <c r="B151" s="41" t="s">
        <v>8</v>
      </c>
      <c r="C151" s="42" t="s">
        <v>9</v>
      </c>
      <c r="D151" s="43">
        <v>16421134.470000001</v>
      </c>
      <c r="E151" s="43">
        <v>16299964.58</v>
      </c>
      <c r="F151" s="43">
        <v>14818262</v>
      </c>
      <c r="G151" s="43">
        <v>13479296.359999999</v>
      </c>
      <c r="H151" s="44">
        <v>17487000</v>
      </c>
      <c r="I151" s="44">
        <v>0</v>
      </c>
    </row>
    <row r="152" spans="1:9" s="18" customFormat="1" ht="67.5" customHeight="1" x14ac:dyDescent="0.2">
      <c r="A152" s="17">
        <v>0</v>
      </c>
      <c r="B152" s="10" t="s">
        <v>88</v>
      </c>
      <c r="C152" s="11" t="s">
        <v>89</v>
      </c>
      <c r="D152" s="12">
        <f>SUM(D153:D161)</f>
        <v>4648312.07</v>
      </c>
      <c r="E152" s="12">
        <f t="shared" ref="E152:F152" si="24">SUM(E153:E161)</f>
        <v>5022151.6499999994</v>
      </c>
      <c r="F152" s="12">
        <f t="shared" si="24"/>
        <v>5478000</v>
      </c>
      <c r="G152" s="12">
        <f>G153+G154+G155+G156+G157+G158+G159+G160+G161</f>
        <v>4553252.7600000007</v>
      </c>
      <c r="H152" s="12">
        <f>H153+H154+H155+H156+H157+H158+H159+H160+H161</f>
        <v>5951000</v>
      </c>
      <c r="I152" s="40">
        <f>I153+I154+I155+I156+I157+I158+I159+I160+I161+I162</f>
        <v>40000</v>
      </c>
    </row>
    <row r="153" spans="1:9" s="18" customFormat="1" ht="14.25" x14ac:dyDescent="0.2">
      <c r="A153" s="17">
        <v>0</v>
      </c>
      <c r="B153" s="41" t="s">
        <v>6</v>
      </c>
      <c r="C153" s="42" t="s">
        <v>7</v>
      </c>
      <c r="D153" s="43">
        <v>3534650</v>
      </c>
      <c r="E153" s="43">
        <v>3737786.57</v>
      </c>
      <c r="F153" s="43">
        <v>4000000</v>
      </c>
      <c r="G153" s="43">
        <v>3456528.07</v>
      </c>
      <c r="H153" s="43">
        <v>4500000</v>
      </c>
      <c r="I153" s="44">
        <v>0</v>
      </c>
    </row>
    <row r="154" spans="1:9" s="18" customFormat="1" ht="14.25" x14ac:dyDescent="0.2">
      <c r="A154" s="17">
        <v>0</v>
      </c>
      <c r="B154" s="41" t="s">
        <v>8</v>
      </c>
      <c r="C154" s="42" t="s">
        <v>9</v>
      </c>
      <c r="D154" s="43">
        <v>772000</v>
      </c>
      <c r="E154" s="43">
        <v>827063.46</v>
      </c>
      <c r="F154" s="43">
        <v>880000</v>
      </c>
      <c r="G154" s="43">
        <v>745698.18</v>
      </c>
      <c r="H154" s="43">
        <v>990000</v>
      </c>
      <c r="I154" s="44">
        <v>0</v>
      </c>
    </row>
    <row r="155" spans="1:9" s="18" customFormat="1" ht="28.5" x14ac:dyDescent="0.2">
      <c r="A155" s="17">
        <v>0</v>
      </c>
      <c r="B155" s="41" t="s">
        <v>10</v>
      </c>
      <c r="C155" s="42" t="s">
        <v>11</v>
      </c>
      <c r="D155" s="43">
        <v>53198.7</v>
      </c>
      <c r="E155" s="43">
        <v>49937</v>
      </c>
      <c r="F155" s="43">
        <v>85000</v>
      </c>
      <c r="G155" s="43">
        <v>69136</v>
      </c>
      <c r="H155" s="43">
        <v>50000</v>
      </c>
      <c r="I155" s="44">
        <v>20000</v>
      </c>
    </row>
    <row r="156" spans="1:9" s="18" customFormat="1" ht="14.25" x14ac:dyDescent="0.2">
      <c r="A156" s="17">
        <v>0</v>
      </c>
      <c r="B156" s="41" t="s">
        <v>12</v>
      </c>
      <c r="C156" s="42" t="s">
        <v>13</v>
      </c>
      <c r="D156" s="43">
        <v>10700</v>
      </c>
      <c r="E156" s="43">
        <v>13924</v>
      </c>
      <c r="F156" s="43">
        <v>15000</v>
      </c>
      <c r="G156" s="43">
        <v>12034.92</v>
      </c>
      <c r="H156" s="43">
        <v>15000</v>
      </c>
      <c r="I156" s="44">
        <v>0</v>
      </c>
    </row>
    <row r="157" spans="1:9" s="18" customFormat="1" ht="14.25" x14ac:dyDescent="0.2">
      <c r="A157" s="17">
        <v>0</v>
      </c>
      <c r="B157" s="41" t="s">
        <v>14</v>
      </c>
      <c r="C157" s="42" t="s">
        <v>15</v>
      </c>
      <c r="D157" s="43">
        <v>12084.76</v>
      </c>
      <c r="E157" s="43">
        <v>10500</v>
      </c>
      <c r="F157" s="43">
        <v>10000</v>
      </c>
      <c r="G157" s="43">
        <v>5220</v>
      </c>
      <c r="H157" s="43">
        <v>10000</v>
      </c>
      <c r="I157" s="44">
        <v>0</v>
      </c>
    </row>
    <row r="158" spans="1:9" s="18" customFormat="1" ht="14.25" x14ac:dyDescent="0.2">
      <c r="A158" s="17">
        <v>0</v>
      </c>
      <c r="B158" s="41" t="s">
        <v>16</v>
      </c>
      <c r="C158" s="42" t="s">
        <v>17</v>
      </c>
      <c r="D158" s="43">
        <v>250000</v>
      </c>
      <c r="E158" s="43">
        <v>358551.82</v>
      </c>
      <c r="F158" s="43">
        <v>450000</v>
      </c>
      <c r="G158" s="43">
        <v>243170.19</v>
      </c>
      <c r="H158" s="43">
        <v>350000</v>
      </c>
      <c r="I158" s="44">
        <v>0</v>
      </c>
    </row>
    <row r="159" spans="1:9" s="18" customFormat="1" ht="28.5" x14ac:dyDescent="0.2">
      <c r="A159" s="17">
        <v>0</v>
      </c>
      <c r="B159" s="41" t="s">
        <v>18</v>
      </c>
      <c r="C159" s="42" t="s">
        <v>19</v>
      </c>
      <c r="D159" s="43">
        <v>4000</v>
      </c>
      <c r="E159" s="43">
        <v>4251.68</v>
      </c>
      <c r="F159" s="43">
        <v>5000</v>
      </c>
      <c r="G159" s="43">
        <v>5000</v>
      </c>
      <c r="H159" s="43">
        <v>7000</v>
      </c>
      <c r="I159" s="44">
        <v>0</v>
      </c>
    </row>
    <row r="160" spans="1:9" s="13" customFormat="1" ht="38.25" customHeight="1" x14ac:dyDescent="0.2">
      <c r="A160" s="9">
        <v>1</v>
      </c>
      <c r="B160" s="41" t="s">
        <v>20</v>
      </c>
      <c r="C160" s="42" t="s">
        <v>21</v>
      </c>
      <c r="D160" s="43">
        <v>10000</v>
      </c>
      <c r="E160" s="43">
        <v>15000</v>
      </c>
      <c r="F160" s="43">
        <v>25000</v>
      </c>
      <c r="G160" s="43">
        <v>16000</v>
      </c>
      <c r="H160" s="43">
        <v>25000</v>
      </c>
      <c r="I160" s="44">
        <v>0</v>
      </c>
    </row>
    <row r="161" spans="1:9" s="18" customFormat="1" ht="28.5" x14ac:dyDescent="0.2">
      <c r="A161" s="17">
        <v>0</v>
      </c>
      <c r="B161" s="41" t="s">
        <v>24</v>
      </c>
      <c r="C161" s="42" t="s">
        <v>25</v>
      </c>
      <c r="D161" s="43">
        <v>1678.61</v>
      </c>
      <c r="E161" s="43">
        <v>5137.12</v>
      </c>
      <c r="F161" s="43">
        <v>8000</v>
      </c>
      <c r="G161" s="43">
        <v>465.4</v>
      </c>
      <c r="H161" s="43">
        <v>4000</v>
      </c>
      <c r="I161" s="44">
        <v>0</v>
      </c>
    </row>
    <row r="162" spans="1:9" s="18" customFormat="1" ht="14.25" x14ac:dyDescent="0.2">
      <c r="A162" s="17"/>
      <c r="B162" s="41">
        <v>3100</v>
      </c>
      <c r="C162" s="42" t="s">
        <v>154</v>
      </c>
      <c r="D162" s="43">
        <v>0</v>
      </c>
      <c r="E162" s="43">
        <v>0</v>
      </c>
      <c r="F162" s="43">
        <v>0</v>
      </c>
      <c r="G162" s="43">
        <v>0</v>
      </c>
      <c r="H162" s="43">
        <v>0</v>
      </c>
      <c r="I162" s="44">
        <v>20000</v>
      </c>
    </row>
    <row r="163" spans="1:9" s="18" customFormat="1" ht="39" customHeight="1" x14ac:dyDescent="0.2">
      <c r="A163" s="17">
        <v>0</v>
      </c>
      <c r="B163" s="10" t="s">
        <v>90</v>
      </c>
      <c r="C163" s="11" t="s">
        <v>91</v>
      </c>
      <c r="D163" s="12">
        <f>SUM(D164:D173)</f>
        <v>4196408.5</v>
      </c>
      <c r="E163" s="12">
        <f t="shared" ref="E163:F163" si="25">SUM(E164:E173)</f>
        <v>4624159.4399999995</v>
      </c>
      <c r="F163" s="12">
        <f t="shared" si="25"/>
        <v>4959000</v>
      </c>
      <c r="G163" s="12">
        <f>G164+G165+G166+G167+G168+G169+G170+G171+G172+G173</f>
        <v>4205260.5199999996</v>
      </c>
      <c r="H163" s="12">
        <f>H164+H165+H166+H167+H168+H169+H170+H171+H172+H173</f>
        <v>5113000</v>
      </c>
      <c r="I163" s="40">
        <f>I164+I165+I166+I167+I168+I169+I170+I171+I172+I173+I174</f>
        <v>392740</v>
      </c>
    </row>
    <row r="164" spans="1:9" s="18" customFormat="1" ht="26.25" customHeight="1" x14ac:dyDescent="0.2">
      <c r="A164" s="17">
        <v>0</v>
      </c>
      <c r="B164" s="41" t="s">
        <v>6</v>
      </c>
      <c r="C164" s="42" t="s">
        <v>7</v>
      </c>
      <c r="D164" s="43">
        <v>3289270</v>
      </c>
      <c r="E164" s="43">
        <v>3592632.56</v>
      </c>
      <c r="F164" s="43">
        <v>3801967</v>
      </c>
      <c r="G164" s="43">
        <v>3348118.23</v>
      </c>
      <c r="H164" s="43">
        <v>4000000</v>
      </c>
      <c r="I164" s="44">
        <v>190771</v>
      </c>
    </row>
    <row r="165" spans="1:9" s="18" customFormat="1" ht="14.25" x14ac:dyDescent="0.2">
      <c r="A165" s="17">
        <v>0</v>
      </c>
      <c r="B165" s="41" t="s">
        <v>8</v>
      </c>
      <c r="C165" s="42" t="s">
        <v>9</v>
      </c>
      <c r="D165" s="43">
        <v>719205</v>
      </c>
      <c r="E165" s="43">
        <v>778323.15</v>
      </c>
      <c r="F165" s="43">
        <v>834033</v>
      </c>
      <c r="G165" s="43">
        <v>710064.4</v>
      </c>
      <c r="H165" s="43">
        <v>880000</v>
      </c>
      <c r="I165" s="44">
        <v>41969</v>
      </c>
    </row>
    <row r="166" spans="1:9" s="18" customFormat="1" ht="28.5" x14ac:dyDescent="0.2">
      <c r="A166" s="17">
        <v>0</v>
      </c>
      <c r="B166" s="41" t="s">
        <v>10</v>
      </c>
      <c r="C166" s="42" t="s">
        <v>11</v>
      </c>
      <c r="D166" s="43">
        <v>23549.599999999999</v>
      </c>
      <c r="E166" s="43">
        <v>49873.5</v>
      </c>
      <c r="F166" s="43">
        <v>25000</v>
      </c>
      <c r="G166" s="43">
        <v>10019.91</v>
      </c>
      <c r="H166" s="43">
        <v>30000</v>
      </c>
      <c r="I166" s="44">
        <v>60000</v>
      </c>
    </row>
    <row r="167" spans="1:9" s="18" customFormat="1" ht="14.25" x14ac:dyDescent="0.2">
      <c r="A167" s="17">
        <v>0</v>
      </c>
      <c r="B167" s="41" t="s">
        <v>12</v>
      </c>
      <c r="C167" s="42" t="s">
        <v>13</v>
      </c>
      <c r="D167" s="43">
        <v>17198.63</v>
      </c>
      <c r="E167" s="43">
        <v>11434</v>
      </c>
      <c r="F167" s="43">
        <v>20000</v>
      </c>
      <c r="G167" s="43">
        <v>6260</v>
      </c>
      <c r="H167" s="43">
        <v>20000</v>
      </c>
      <c r="I167" s="44">
        <v>0</v>
      </c>
    </row>
    <row r="168" spans="1:9" s="18" customFormat="1" ht="14.25" x14ac:dyDescent="0.2">
      <c r="A168" s="17">
        <v>0</v>
      </c>
      <c r="B168" s="41" t="s">
        <v>14</v>
      </c>
      <c r="C168" s="42" t="s">
        <v>15</v>
      </c>
      <c r="D168" s="43">
        <v>1428</v>
      </c>
      <c r="E168" s="43">
        <v>180</v>
      </c>
      <c r="F168" s="43">
        <v>3000</v>
      </c>
      <c r="G168" s="43">
        <v>1150</v>
      </c>
      <c r="H168" s="43">
        <v>3000</v>
      </c>
      <c r="I168" s="44">
        <v>0</v>
      </c>
    </row>
    <row r="169" spans="1:9" s="18" customFormat="1" ht="14.25" x14ac:dyDescent="0.2">
      <c r="A169" s="17">
        <v>0</v>
      </c>
      <c r="B169" s="41" t="s">
        <v>16</v>
      </c>
      <c r="C169" s="42" t="s">
        <v>17</v>
      </c>
      <c r="D169" s="43">
        <v>132000</v>
      </c>
      <c r="E169" s="43">
        <v>173124.51</v>
      </c>
      <c r="F169" s="43">
        <v>250000</v>
      </c>
      <c r="G169" s="43">
        <v>117474.28</v>
      </c>
      <c r="H169" s="43">
        <v>150000</v>
      </c>
      <c r="I169" s="44">
        <v>0</v>
      </c>
    </row>
    <row r="170" spans="1:9" s="18" customFormat="1" ht="28.5" x14ac:dyDescent="0.2">
      <c r="A170" s="17">
        <v>0</v>
      </c>
      <c r="B170" s="41">
        <v>2272</v>
      </c>
      <c r="C170" s="42" t="s">
        <v>19</v>
      </c>
      <c r="D170" s="43">
        <v>1000</v>
      </c>
      <c r="E170" s="43">
        <v>678.18</v>
      </c>
      <c r="F170" s="43">
        <v>3000</v>
      </c>
      <c r="G170" s="43">
        <v>818.7</v>
      </c>
      <c r="H170" s="43">
        <v>5000</v>
      </c>
      <c r="I170" s="44">
        <v>0</v>
      </c>
    </row>
    <row r="171" spans="1:9" s="18" customFormat="1" ht="14.25" x14ac:dyDescent="0.2">
      <c r="A171" s="17">
        <v>0</v>
      </c>
      <c r="B171" s="41" t="s">
        <v>20</v>
      </c>
      <c r="C171" s="42" t="s">
        <v>21</v>
      </c>
      <c r="D171" s="43">
        <v>9400</v>
      </c>
      <c r="E171" s="43">
        <v>15000</v>
      </c>
      <c r="F171" s="43">
        <v>18000</v>
      </c>
      <c r="G171" s="43">
        <v>7600</v>
      </c>
      <c r="H171" s="43">
        <v>20000</v>
      </c>
      <c r="I171" s="44">
        <v>0</v>
      </c>
    </row>
    <row r="172" spans="1:9" s="18" customFormat="1" ht="48.75" customHeight="1" x14ac:dyDescent="0.2">
      <c r="A172" s="17">
        <v>1</v>
      </c>
      <c r="B172" s="41" t="s">
        <v>24</v>
      </c>
      <c r="C172" s="42" t="s">
        <v>25</v>
      </c>
      <c r="D172" s="43">
        <v>3357.27</v>
      </c>
      <c r="E172" s="43">
        <v>2913.54</v>
      </c>
      <c r="F172" s="43">
        <v>4000</v>
      </c>
      <c r="G172" s="43">
        <v>3755</v>
      </c>
      <c r="H172" s="43">
        <v>5000</v>
      </c>
      <c r="I172" s="44">
        <v>0</v>
      </c>
    </row>
    <row r="173" spans="1:9" s="18" customFormat="1" ht="14.25" x14ac:dyDescent="0.2">
      <c r="A173" s="17">
        <v>0</v>
      </c>
      <c r="B173" s="41" t="s">
        <v>26</v>
      </c>
      <c r="C173" s="42" t="s">
        <v>27</v>
      </c>
      <c r="D173" s="43">
        <v>0</v>
      </c>
      <c r="E173" s="43">
        <v>0</v>
      </c>
      <c r="F173" s="43">
        <v>0</v>
      </c>
      <c r="G173" s="43">
        <v>0</v>
      </c>
      <c r="H173" s="43">
        <v>0</v>
      </c>
      <c r="I173" s="44">
        <v>0</v>
      </c>
    </row>
    <row r="174" spans="1:9" s="18" customFormat="1" ht="14.25" x14ac:dyDescent="0.2">
      <c r="A174" s="17"/>
      <c r="B174" s="41">
        <v>3100</v>
      </c>
      <c r="C174" s="42" t="s">
        <v>154</v>
      </c>
      <c r="D174" s="43"/>
      <c r="E174" s="43"/>
      <c r="F174" s="43"/>
      <c r="G174" s="43"/>
      <c r="H174" s="43"/>
      <c r="I174" s="44">
        <v>100000</v>
      </c>
    </row>
    <row r="175" spans="1:9" s="18" customFormat="1" ht="45" x14ac:dyDescent="0.2">
      <c r="A175" s="17">
        <v>0</v>
      </c>
      <c r="B175" s="10">
        <v>1141</v>
      </c>
      <c r="C175" s="11" t="s">
        <v>135</v>
      </c>
      <c r="D175" s="12"/>
      <c r="E175" s="12">
        <v>0</v>
      </c>
      <c r="F175" s="12">
        <f>F176+F177</f>
        <v>1725000</v>
      </c>
      <c r="G175" s="12">
        <f>G176+G177</f>
        <v>1540596.67</v>
      </c>
      <c r="H175" s="12">
        <f>H176+H177</f>
        <v>1950000</v>
      </c>
      <c r="I175" s="40">
        <v>0</v>
      </c>
    </row>
    <row r="176" spans="1:9" s="18" customFormat="1" ht="27.75" customHeight="1" x14ac:dyDescent="0.2">
      <c r="A176" s="17">
        <v>1</v>
      </c>
      <c r="B176" s="41" t="s">
        <v>6</v>
      </c>
      <c r="C176" s="42" t="s">
        <v>7</v>
      </c>
      <c r="D176" s="43"/>
      <c r="E176" s="43">
        <v>0</v>
      </c>
      <c r="F176" s="43">
        <v>1420000</v>
      </c>
      <c r="G176" s="43">
        <v>1273933.29</v>
      </c>
      <c r="H176" s="43">
        <v>1600000</v>
      </c>
      <c r="I176" s="44">
        <v>0</v>
      </c>
    </row>
    <row r="177" spans="1:9" s="18" customFormat="1" ht="19.5" customHeight="1" x14ac:dyDescent="0.2">
      <c r="A177" s="17">
        <v>0</v>
      </c>
      <c r="B177" s="41" t="s">
        <v>8</v>
      </c>
      <c r="C177" s="42" t="s">
        <v>9</v>
      </c>
      <c r="D177" s="43"/>
      <c r="E177" s="43">
        <v>0</v>
      </c>
      <c r="F177" s="43">
        <v>305000</v>
      </c>
      <c r="G177" s="43">
        <v>266663.38</v>
      </c>
      <c r="H177" s="43">
        <v>350000</v>
      </c>
      <c r="I177" s="44">
        <v>0</v>
      </c>
    </row>
    <row r="178" spans="1:9" s="18" customFormat="1" ht="30" x14ac:dyDescent="0.2">
      <c r="A178" s="17">
        <v>1</v>
      </c>
      <c r="B178" s="10" t="s">
        <v>92</v>
      </c>
      <c r="C178" s="11" t="s">
        <v>93</v>
      </c>
      <c r="D178" s="12">
        <f>D179</f>
        <v>43290</v>
      </c>
      <c r="E178" s="12">
        <f>E179</f>
        <v>10860</v>
      </c>
      <c r="F178" s="12">
        <f>F179</f>
        <v>39100</v>
      </c>
      <c r="G178" s="12">
        <f>G179</f>
        <v>33620</v>
      </c>
      <c r="H178" s="12">
        <f>H179</f>
        <v>7300</v>
      </c>
      <c r="I178" s="40">
        <v>0</v>
      </c>
    </row>
    <row r="179" spans="1:9" s="18" customFormat="1" ht="15" x14ac:dyDescent="0.2">
      <c r="A179" s="17">
        <v>0</v>
      </c>
      <c r="B179" s="41" t="s">
        <v>43</v>
      </c>
      <c r="C179" s="42" t="s">
        <v>44</v>
      </c>
      <c r="D179" s="43">
        <v>43290</v>
      </c>
      <c r="E179" s="43">
        <v>10860</v>
      </c>
      <c r="F179" s="43">
        <v>39100</v>
      </c>
      <c r="G179" s="43">
        <v>33620</v>
      </c>
      <c r="H179" s="43">
        <v>7300</v>
      </c>
      <c r="I179" s="44">
        <v>0</v>
      </c>
    </row>
    <row r="180" spans="1:9" s="18" customFormat="1" ht="60" x14ac:dyDescent="0.2">
      <c r="A180" s="17">
        <v>0</v>
      </c>
      <c r="B180" s="10" t="s">
        <v>94</v>
      </c>
      <c r="C180" s="11" t="s">
        <v>95</v>
      </c>
      <c r="D180" s="12">
        <f>SUM(D181:D183)</f>
        <v>34910.86</v>
      </c>
      <c r="E180" s="12">
        <f t="shared" ref="E180:F180" si="26">SUM(E181:E183)</f>
        <v>26873.03</v>
      </c>
      <c r="F180" s="12">
        <f t="shared" si="26"/>
        <v>110665</v>
      </c>
      <c r="G180" s="12">
        <f>G181+G196+G197</f>
        <v>101116.94</v>
      </c>
      <c r="H180" s="12">
        <f>H181+H182+H183</f>
        <v>30000</v>
      </c>
      <c r="I180" s="40">
        <v>0</v>
      </c>
    </row>
    <row r="181" spans="1:9" s="18" customFormat="1" ht="30" x14ac:dyDescent="0.2">
      <c r="A181" s="17">
        <v>0</v>
      </c>
      <c r="B181" s="41" t="s">
        <v>10</v>
      </c>
      <c r="C181" s="42" t="s">
        <v>11</v>
      </c>
      <c r="D181" s="43">
        <v>26391.58</v>
      </c>
      <c r="E181" s="43">
        <v>19274</v>
      </c>
      <c r="F181" s="43">
        <v>100665</v>
      </c>
      <c r="G181" s="43">
        <v>95137.94</v>
      </c>
      <c r="H181" s="43">
        <v>20000</v>
      </c>
      <c r="I181" s="44">
        <v>0</v>
      </c>
    </row>
    <row r="182" spans="1:9" s="18" customFormat="1" ht="25.5" hidden="1" customHeight="1" x14ac:dyDescent="0.2">
      <c r="A182" s="17">
        <v>1</v>
      </c>
      <c r="B182" s="41" t="s">
        <v>12</v>
      </c>
      <c r="C182" s="42" t="s">
        <v>13</v>
      </c>
      <c r="D182" s="43">
        <v>5000</v>
      </c>
      <c r="E182" s="43">
        <v>5000</v>
      </c>
      <c r="F182" s="43">
        <v>5000</v>
      </c>
      <c r="G182" s="43">
        <v>731</v>
      </c>
      <c r="H182" s="43">
        <v>5000</v>
      </c>
      <c r="I182" s="44"/>
    </row>
    <row r="183" spans="1:9" s="18" customFormat="1" ht="12.75" hidden="1" customHeight="1" x14ac:dyDescent="0.2">
      <c r="A183" s="17">
        <v>0</v>
      </c>
      <c r="B183" s="41" t="s">
        <v>14</v>
      </c>
      <c r="C183" s="42" t="s">
        <v>15</v>
      </c>
      <c r="D183" s="43">
        <v>3519.28</v>
      </c>
      <c r="E183" s="43">
        <v>2599.0300000000002</v>
      </c>
      <c r="F183" s="43">
        <v>5000</v>
      </c>
      <c r="G183" s="43">
        <v>818</v>
      </c>
      <c r="H183" s="43">
        <v>5000</v>
      </c>
      <c r="I183" s="44"/>
    </row>
    <row r="184" spans="1:9" s="18" customFormat="1" ht="12.75" hidden="1" customHeight="1" x14ac:dyDescent="0.2">
      <c r="A184" s="17">
        <v>0</v>
      </c>
      <c r="B184" s="41" t="s">
        <v>96</v>
      </c>
      <c r="C184" s="42" t="s">
        <v>97</v>
      </c>
      <c r="D184" s="42"/>
      <c r="E184" s="43"/>
      <c r="F184" s="51">
        <f>F185+F186</f>
        <v>1511500</v>
      </c>
      <c r="G184" s="51"/>
      <c r="H184" s="51"/>
      <c r="I184" s="44"/>
    </row>
    <row r="185" spans="1:9" s="18" customFormat="1" ht="63.75" hidden="1" customHeight="1" x14ac:dyDescent="0.2">
      <c r="A185" s="17">
        <v>1</v>
      </c>
      <c r="B185" s="41" t="s">
        <v>6</v>
      </c>
      <c r="C185" s="42" t="s">
        <v>7</v>
      </c>
      <c r="D185" s="42"/>
      <c r="E185" s="43"/>
      <c r="F185" s="43">
        <v>1238934</v>
      </c>
      <c r="G185" s="43"/>
      <c r="H185" s="43"/>
      <c r="I185" s="44"/>
    </row>
    <row r="186" spans="1:9" s="18" customFormat="1" ht="12.75" hidden="1" customHeight="1" x14ac:dyDescent="0.2">
      <c r="A186" s="17">
        <v>0</v>
      </c>
      <c r="B186" s="41" t="s">
        <v>8</v>
      </c>
      <c r="C186" s="42" t="s">
        <v>9</v>
      </c>
      <c r="D186" s="42"/>
      <c r="E186" s="43"/>
      <c r="F186" s="43">
        <v>272566</v>
      </c>
      <c r="G186" s="43"/>
      <c r="H186" s="43"/>
      <c r="I186" s="44"/>
    </row>
    <row r="187" spans="1:9" s="18" customFormat="1" ht="63.75" hidden="1" customHeight="1" x14ac:dyDescent="0.2">
      <c r="A187" s="17">
        <v>1</v>
      </c>
      <c r="B187" s="41" t="s">
        <v>98</v>
      </c>
      <c r="C187" s="42" t="s">
        <v>99</v>
      </c>
      <c r="D187" s="42"/>
      <c r="E187" s="43">
        <v>0</v>
      </c>
      <c r="F187" s="51">
        <f>F188</f>
        <v>0</v>
      </c>
      <c r="G187" s="51"/>
      <c r="H187" s="51"/>
      <c r="I187" s="44"/>
    </row>
    <row r="188" spans="1:9" s="18" customFormat="1" ht="12.75" hidden="1" customHeight="1" x14ac:dyDescent="0.2">
      <c r="A188" s="17">
        <v>0</v>
      </c>
      <c r="B188" s="41" t="s">
        <v>10</v>
      </c>
      <c r="C188" s="42" t="s">
        <v>11</v>
      </c>
      <c r="D188" s="42"/>
      <c r="E188" s="43">
        <v>0</v>
      </c>
      <c r="F188" s="43">
        <v>0</v>
      </c>
      <c r="G188" s="43"/>
      <c r="H188" s="43"/>
      <c r="I188" s="44"/>
    </row>
    <row r="189" spans="1:9" s="18" customFormat="1" ht="12.75" hidden="1" customHeight="1" x14ac:dyDescent="0.2">
      <c r="A189" s="17">
        <v>0</v>
      </c>
      <c r="B189" s="41" t="s">
        <v>100</v>
      </c>
      <c r="C189" s="42" t="s">
        <v>101</v>
      </c>
      <c r="D189" s="42"/>
      <c r="E189" s="43">
        <v>0</v>
      </c>
      <c r="F189" s="51">
        <f>F190+F191+F192+F193+F194</f>
        <v>0</v>
      </c>
      <c r="G189" s="51"/>
      <c r="H189" s="51"/>
      <c r="I189" s="44"/>
    </row>
    <row r="190" spans="1:9" s="18" customFormat="1" ht="12.75" hidden="1" customHeight="1" x14ac:dyDescent="0.2">
      <c r="A190" s="17">
        <v>0</v>
      </c>
      <c r="B190" s="41" t="s">
        <v>6</v>
      </c>
      <c r="C190" s="42" t="s">
        <v>7</v>
      </c>
      <c r="D190" s="42"/>
      <c r="E190" s="43">
        <v>0</v>
      </c>
      <c r="F190" s="43">
        <v>0</v>
      </c>
      <c r="G190" s="43"/>
      <c r="H190" s="43"/>
      <c r="I190" s="44"/>
    </row>
    <row r="191" spans="1:9" s="18" customFormat="1" ht="12.75" hidden="1" customHeight="1" x14ac:dyDescent="0.2">
      <c r="A191" s="17">
        <v>0</v>
      </c>
      <c r="B191" s="41" t="s">
        <v>8</v>
      </c>
      <c r="C191" s="42" t="s">
        <v>9</v>
      </c>
      <c r="D191" s="42"/>
      <c r="E191" s="43">
        <v>0</v>
      </c>
      <c r="F191" s="43">
        <v>0</v>
      </c>
      <c r="G191" s="43"/>
      <c r="H191" s="43"/>
      <c r="I191" s="44"/>
    </row>
    <row r="192" spans="1:9" s="18" customFormat="1" ht="25.5" hidden="1" customHeight="1" x14ac:dyDescent="0.2">
      <c r="A192" s="17">
        <v>0</v>
      </c>
      <c r="B192" s="41" t="s">
        <v>10</v>
      </c>
      <c r="C192" s="42" t="s">
        <v>11</v>
      </c>
      <c r="D192" s="42"/>
      <c r="E192" s="43">
        <v>0</v>
      </c>
      <c r="F192" s="43">
        <v>0</v>
      </c>
      <c r="G192" s="43"/>
      <c r="H192" s="43"/>
      <c r="I192" s="44"/>
    </row>
    <row r="193" spans="1:9" s="18" customFormat="1" ht="14.25" hidden="1" x14ac:dyDescent="0.2">
      <c r="A193" s="17">
        <v>1</v>
      </c>
      <c r="B193" s="41" t="s">
        <v>14</v>
      </c>
      <c r="C193" s="42" t="s">
        <v>15</v>
      </c>
      <c r="D193" s="42"/>
      <c r="E193" s="43">
        <v>0</v>
      </c>
      <c r="F193" s="43">
        <v>0</v>
      </c>
      <c r="G193" s="43"/>
      <c r="H193" s="43"/>
      <c r="I193" s="44"/>
    </row>
    <row r="194" spans="1:9" s="18" customFormat="1" ht="42.75" hidden="1" x14ac:dyDescent="0.2">
      <c r="A194" s="17">
        <v>0</v>
      </c>
      <c r="B194" s="41" t="s">
        <v>55</v>
      </c>
      <c r="C194" s="42" t="s">
        <v>56</v>
      </c>
      <c r="D194" s="42"/>
      <c r="E194" s="43">
        <v>0</v>
      </c>
      <c r="F194" s="43">
        <v>0</v>
      </c>
      <c r="G194" s="43"/>
      <c r="H194" s="43"/>
      <c r="I194" s="44"/>
    </row>
    <row r="195" spans="1:9" s="18" customFormat="1" ht="71.25" hidden="1" x14ac:dyDescent="0.2">
      <c r="A195" s="17">
        <v>0</v>
      </c>
      <c r="B195" s="41" t="s">
        <v>102</v>
      </c>
      <c r="C195" s="42" t="s">
        <v>103</v>
      </c>
      <c r="D195" s="42">
        <f>D196+D197</f>
        <v>8519.2800000000007</v>
      </c>
      <c r="E195" s="43">
        <f>E196+E197</f>
        <v>7599.0300000000007</v>
      </c>
      <c r="F195" s="51">
        <f>F196+F197</f>
        <v>10000</v>
      </c>
      <c r="G195" s="51"/>
      <c r="H195" s="51"/>
      <c r="I195" s="44"/>
    </row>
    <row r="196" spans="1:9" s="18" customFormat="1" ht="29.25" customHeight="1" x14ac:dyDescent="0.2">
      <c r="A196" s="17">
        <v>1</v>
      </c>
      <c r="B196" s="41">
        <v>2240</v>
      </c>
      <c r="C196" s="42" t="s">
        <v>13</v>
      </c>
      <c r="D196" s="42">
        <v>5000</v>
      </c>
      <c r="E196" s="43">
        <v>5000</v>
      </c>
      <c r="F196" s="43">
        <v>5000</v>
      </c>
      <c r="G196" s="43">
        <v>5161</v>
      </c>
      <c r="H196" s="43">
        <v>5000</v>
      </c>
      <c r="I196" s="44">
        <v>0</v>
      </c>
    </row>
    <row r="197" spans="1:9" s="18" customFormat="1" ht="21.75" customHeight="1" x14ac:dyDescent="0.2">
      <c r="A197" s="17"/>
      <c r="B197" s="41">
        <v>2250</v>
      </c>
      <c r="C197" s="42" t="s">
        <v>15</v>
      </c>
      <c r="D197" s="42">
        <v>3519.28</v>
      </c>
      <c r="E197" s="43">
        <v>2599.0300000000002</v>
      </c>
      <c r="F197" s="43">
        <v>5000</v>
      </c>
      <c r="G197" s="43">
        <v>818</v>
      </c>
      <c r="H197" s="43">
        <v>5000</v>
      </c>
      <c r="I197" s="44">
        <v>0</v>
      </c>
    </row>
    <row r="198" spans="1:9" s="18" customFormat="1" ht="60" x14ac:dyDescent="0.2">
      <c r="A198" s="17"/>
      <c r="B198" s="10" t="s">
        <v>104</v>
      </c>
      <c r="C198" s="11" t="s">
        <v>136</v>
      </c>
      <c r="D198" s="53">
        <f>D199+D200+D203</f>
        <v>11952</v>
      </c>
      <c r="E198" s="47">
        <f>E199+E200+E203</f>
        <v>6249.04</v>
      </c>
      <c r="F198" s="12">
        <f>F199+F200+F201+F202+F203</f>
        <v>297100</v>
      </c>
      <c r="G198" s="12">
        <f>G199+G200+G201+G202+G203</f>
        <v>210586.29</v>
      </c>
      <c r="H198" s="12">
        <f>H199+H200+H201+H202+H203</f>
        <v>390000</v>
      </c>
      <c r="I198" s="40">
        <f>I199</f>
        <v>0</v>
      </c>
    </row>
    <row r="199" spans="1:9" s="18" customFormat="1" ht="15" x14ac:dyDescent="0.2">
      <c r="A199" s="17"/>
      <c r="B199" s="41" t="s">
        <v>6</v>
      </c>
      <c r="C199" s="42" t="s">
        <v>7</v>
      </c>
      <c r="D199" s="54">
        <v>0</v>
      </c>
      <c r="E199" s="43">
        <v>5122.16</v>
      </c>
      <c r="F199" s="43">
        <v>137000</v>
      </c>
      <c r="G199" s="43">
        <v>119676.22</v>
      </c>
      <c r="H199" s="43">
        <v>230000</v>
      </c>
      <c r="I199" s="44">
        <v>0</v>
      </c>
    </row>
    <row r="200" spans="1:9" s="18" customFormat="1" ht="14.25" x14ac:dyDescent="0.2">
      <c r="A200" s="17"/>
      <c r="B200" s="41" t="s">
        <v>8</v>
      </c>
      <c r="C200" s="42" t="s">
        <v>9</v>
      </c>
      <c r="D200" s="54">
        <v>0</v>
      </c>
      <c r="E200" s="43">
        <v>1126.8800000000001</v>
      </c>
      <c r="F200" s="43">
        <v>30100</v>
      </c>
      <c r="G200" s="43">
        <v>26328.78</v>
      </c>
      <c r="H200" s="43">
        <v>50000</v>
      </c>
      <c r="I200" s="44">
        <v>0</v>
      </c>
    </row>
    <row r="201" spans="1:9" s="18" customFormat="1" ht="28.5" x14ac:dyDescent="0.2">
      <c r="A201" s="17">
        <v>0</v>
      </c>
      <c r="B201" s="41">
        <v>2210</v>
      </c>
      <c r="C201" s="42" t="s">
        <v>11</v>
      </c>
      <c r="D201" s="54">
        <v>0</v>
      </c>
      <c r="E201" s="43">
        <v>0</v>
      </c>
      <c r="F201" s="43">
        <v>5000</v>
      </c>
      <c r="G201" s="43">
        <v>4825.2299999999996</v>
      </c>
      <c r="H201" s="43">
        <v>5000</v>
      </c>
      <c r="I201" s="44">
        <v>0</v>
      </c>
    </row>
    <row r="202" spans="1:9" s="18" customFormat="1" ht="69" customHeight="1" x14ac:dyDescent="0.2">
      <c r="A202" s="17">
        <v>1</v>
      </c>
      <c r="B202" s="41">
        <v>2240</v>
      </c>
      <c r="C202" s="42" t="s">
        <v>13</v>
      </c>
      <c r="D202" s="54">
        <v>0</v>
      </c>
      <c r="E202" s="43">
        <v>0</v>
      </c>
      <c r="F202" s="43">
        <v>5000</v>
      </c>
      <c r="G202" s="43">
        <v>5000</v>
      </c>
      <c r="H202" s="43">
        <v>5000</v>
      </c>
      <c r="I202" s="44">
        <v>0</v>
      </c>
    </row>
    <row r="203" spans="1:9" s="18" customFormat="1" ht="43.5" customHeight="1" x14ac:dyDescent="0.2">
      <c r="A203" s="17">
        <v>0</v>
      </c>
      <c r="B203" s="41" t="s">
        <v>55</v>
      </c>
      <c r="C203" s="42" t="s">
        <v>56</v>
      </c>
      <c r="D203" s="42">
        <v>11952</v>
      </c>
      <c r="E203" s="43">
        <v>0</v>
      </c>
      <c r="F203" s="43">
        <v>120000</v>
      </c>
      <c r="G203" s="43">
        <v>54756.06</v>
      </c>
      <c r="H203" s="43">
        <v>100000</v>
      </c>
      <c r="I203" s="44">
        <v>0</v>
      </c>
    </row>
    <row r="204" spans="1:9" s="18" customFormat="1" ht="111.75" customHeight="1" x14ac:dyDescent="0.2">
      <c r="A204" s="17">
        <v>1</v>
      </c>
      <c r="B204" s="49" t="s">
        <v>105</v>
      </c>
      <c r="C204" s="50" t="s">
        <v>106</v>
      </c>
      <c r="D204" s="37">
        <f>D205</f>
        <v>119952</v>
      </c>
      <c r="E204" s="51">
        <v>0</v>
      </c>
      <c r="F204" s="51">
        <f>F205</f>
        <v>0</v>
      </c>
      <c r="G204" s="51">
        <f>G205</f>
        <v>0</v>
      </c>
      <c r="H204" s="51">
        <f>H205</f>
        <v>0</v>
      </c>
      <c r="I204" s="52">
        <v>0</v>
      </c>
    </row>
    <row r="205" spans="1:9" s="18" customFormat="1" ht="15" x14ac:dyDescent="0.2">
      <c r="A205" s="17">
        <v>0</v>
      </c>
      <c r="B205" s="41" t="s">
        <v>43</v>
      </c>
      <c r="C205" s="42" t="s">
        <v>44</v>
      </c>
      <c r="D205" s="54">
        <v>119952</v>
      </c>
      <c r="E205" s="43">
        <v>0</v>
      </c>
      <c r="F205" s="43">
        <v>0</v>
      </c>
      <c r="G205" s="43">
        <v>0</v>
      </c>
      <c r="H205" s="43"/>
      <c r="I205" s="44">
        <v>0</v>
      </c>
    </row>
    <row r="206" spans="1:9" s="18" customFormat="1" ht="30" x14ac:dyDescent="0.2">
      <c r="A206" s="17">
        <v>0</v>
      </c>
      <c r="B206" s="10" t="s">
        <v>107</v>
      </c>
      <c r="C206" s="11" t="s">
        <v>108</v>
      </c>
      <c r="D206" s="12">
        <f>SUM(D207:D216)</f>
        <v>3896151</v>
      </c>
      <c r="E206" s="12">
        <f t="shared" ref="E206:F206" si="27">SUM(E207:E216)</f>
        <v>3780045.7800000003</v>
      </c>
      <c r="F206" s="12">
        <f t="shared" si="27"/>
        <v>4172634</v>
      </c>
      <c r="G206" s="12">
        <f>G207+G208+G209+G210+G211+G212+G213+G214+G215+G216</f>
        <v>3763612.7800000003</v>
      </c>
      <c r="H206" s="12">
        <f>H207+H208+H209+H210+H211+H212+H213+H214+H215+H216</f>
        <v>4368000</v>
      </c>
      <c r="I206" s="40">
        <f>I207+I208+I209+I210+I211+I212+I213+I214+I224+I225+I226</f>
        <v>23300</v>
      </c>
    </row>
    <row r="207" spans="1:9" s="18" customFormat="1" ht="15" x14ac:dyDescent="0.2">
      <c r="A207" s="17">
        <v>0</v>
      </c>
      <c r="B207" s="41" t="s">
        <v>6</v>
      </c>
      <c r="C207" s="42" t="s">
        <v>7</v>
      </c>
      <c r="D207" s="43">
        <v>3000662</v>
      </c>
      <c r="E207" s="43">
        <v>2814722.26</v>
      </c>
      <c r="F207" s="43">
        <v>3150000</v>
      </c>
      <c r="G207" s="43">
        <v>2914102.48</v>
      </c>
      <c r="H207" s="43">
        <v>3400000</v>
      </c>
      <c r="I207" s="44">
        <v>0</v>
      </c>
    </row>
    <row r="208" spans="1:9" s="18" customFormat="1" ht="14.25" x14ac:dyDescent="0.2">
      <c r="A208" s="17">
        <v>0</v>
      </c>
      <c r="B208" s="41" t="s">
        <v>8</v>
      </c>
      <c r="C208" s="42" t="s">
        <v>9</v>
      </c>
      <c r="D208" s="43">
        <v>621414</v>
      </c>
      <c r="E208" s="43">
        <v>596163.28</v>
      </c>
      <c r="F208" s="43">
        <v>693000</v>
      </c>
      <c r="G208" s="43">
        <v>575307.62</v>
      </c>
      <c r="H208" s="43">
        <v>750000</v>
      </c>
      <c r="I208" s="44">
        <v>0</v>
      </c>
    </row>
    <row r="209" spans="1:9" s="18" customFormat="1" ht="28.5" x14ac:dyDescent="0.2">
      <c r="A209" s="17">
        <v>0</v>
      </c>
      <c r="B209" s="41" t="s">
        <v>10</v>
      </c>
      <c r="C209" s="42" t="s">
        <v>11</v>
      </c>
      <c r="D209" s="43">
        <v>114135</v>
      </c>
      <c r="E209" s="43">
        <v>98366</v>
      </c>
      <c r="F209" s="43">
        <v>36634</v>
      </c>
      <c r="G209" s="43">
        <v>23921.1</v>
      </c>
      <c r="H209" s="43">
        <v>30000</v>
      </c>
      <c r="I209" s="44">
        <v>1500</v>
      </c>
    </row>
    <row r="210" spans="1:9" s="18" customFormat="1" ht="14.25" x14ac:dyDescent="0.2">
      <c r="A210" s="17">
        <v>0</v>
      </c>
      <c r="B210" s="41" t="s">
        <v>12</v>
      </c>
      <c r="C210" s="42" t="s">
        <v>13</v>
      </c>
      <c r="D210" s="43">
        <v>24084</v>
      </c>
      <c r="E210" s="43">
        <v>23780</v>
      </c>
      <c r="F210" s="43">
        <v>30000</v>
      </c>
      <c r="G210" s="43">
        <v>21400</v>
      </c>
      <c r="H210" s="43">
        <v>30000</v>
      </c>
      <c r="I210" s="44">
        <v>900</v>
      </c>
    </row>
    <row r="211" spans="1:9" s="18" customFormat="1" ht="14.25" x14ac:dyDescent="0.2">
      <c r="A211" s="17">
        <v>0</v>
      </c>
      <c r="B211" s="41" t="s">
        <v>14</v>
      </c>
      <c r="C211" s="42" t="s">
        <v>15</v>
      </c>
      <c r="D211" s="43">
        <v>2456</v>
      </c>
      <c r="E211" s="43">
        <v>1270</v>
      </c>
      <c r="F211" s="43">
        <v>5000</v>
      </c>
      <c r="G211" s="43">
        <v>2180</v>
      </c>
      <c r="H211" s="43">
        <v>3000</v>
      </c>
      <c r="I211" s="44">
        <v>300</v>
      </c>
    </row>
    <row r="212" spans="1:9" s="18" customFormat="1" ht="14.25" x14ac:dyDescent="0.2">
      <c r="A212" s="17">
        <v>0</v>
      </c>
      <c r="B212" s="41" t="s">
        <v>16</v>
      </c>
      <c r="C212" s="42" t="s">
        <v>17</v>
      </c>
      <c r="D212" s="43">
        <v>0</v>
      </c>
      <c r="E212" s="43">
        <v>0</v>
      </c>
      <c r="F212" s="43">
        <v>0</v>
      </c>
      <c r="G212" s="43">
        <v>0</v>
      </c>
      <c r="H212" s="43">
        <v>0</v>
      </c>
      <c r="I212" s="44">
        <v>0</v>
      </c>
    </row>
    <row r="213" spans="1:9" s="18" customFormat="1" ht="28.5" x14ac:dyDescent="0.2">
      <c r="A213" s="17">
        <v>0</v>
      </c>
      <c r="B213" s="41" t="s">
        <v>18</v>
      </c>
      <c r="C213" s="42" t="s">
        <v>19</v>
      </c>
      <c r="D213" s="43">
        <v>1100</v>
      </c>
      <c r="E213" s="43">
        <v>744.24</v>
      </c>
      <c r="F213" s="43">
        <v>3000</v>
      </c>
      <c r="G213" s="43">
        <v>701.58</v>
      </c>
      <c r="H213" s="43">
        <v>5000</v>
      </c>
      <c r="I213" s="44">
        <v>0</v>
      </c>
    </row>
    <row r="214" spans="1:9" s="18" customFormat="1" ht="14.25" x14ac:dyDescent="0.2">
      <c r="A214" s="17">
        <v>0</v>
      </c>
      <c r="B214" s="41" t="s">
        <v>20</v>
      </c>
      <c r="C214" s="42" t="s">
        <v>21</v>
      </c>
      <c r="D214" s="43">
        <v>122300</v>
      </c>
      <c r="E214" s="43">
        <v>245000</v>
      </c>
      <c r="F214" s="43">
        <v>245000</v>
      </c>
      <c r="G214" s="43">
        <v>220000</v>
      </c>
      <c r="H214" s="43">
        <v>150000</v>
      </c>
      <c r="I214" s="44">
        <v>0</v>
      </c>
    </row>
    <row r="215" spans="1:9" s="20" customFormat="1" ht="12.75" hidden="1" customHeight="1" x14ac:dyDescent="0.2">
      <c r="A215" s="19">
        <v>1</v>
      </c>
      <c r="B215" s="41" t="s">
        <v>55</v>
      </c>
      <c r="C215" s="42" t="s">
        <v>56</v>
      </c>
      <c r="D215" s="43">
        <v>10000</v>
      </c>
      <c r="E215" s="43">
        <v>0</v>
      </c>
      <c r="F215" s="43">
        <v>10000</v>
      </c>
      <c r="G215" s="43">
        <v>6000</v>
      </c>
      <c r="H215" s="43">
        <v>0</v>
      </c>
      <c r="I215" s="44"/>
    </row>
    <row r="216" spans="1:9" s="20" customFormat="1" ht="12.75" hidden="1" customHeight="1" x14ac:dyDescent="0.2">
      <c r="A216" s="19">
        <v>0</v>
      </c>
      <c r="B216" s="41" t="s">
        <v>26</v>
      </c>
      <c r="C216" s="42" t="s">
        <v>27</v>
      </c>
      <c r="D216" s="42"/>
      <c r="E216" s="43">
        <v>0</v>
      </c>
      <c r="F216" s="43">
        <v>0</v>
      </c>
      <c r="G216" s="43">
        <v>0</v>
      </c>
      <c r="H216" s="43"/>
      <c r="I216" s="44"/>
    </row>
    <row r="217" spans="1:9" s="20" customFormat="1" ht="12.75" hidden="1" customHeight="1" x14ac:dyDescent="0.2">
      <c r="A217" s="19">
        <v>0</v>
      </c>
      <c r="B217" s="56" t="s">
        <v>109</v>
      </c>
      <c r="C217" s="57" t="s">
        <v>110</v>
      </c>
      <c r="D217" s="57"/>
      <c r="E217" s="58"/>
      <c r="F217" s="51">
        <f>F218+F219+F220+F221+F222+F223+F224+F225</f>
        <v>10000</v>
      </c>
      <c r="G217" s="51"/>
      <c r="H217" s="51"/>
      <c r="I217" s="44"/>
    </row>
    <row r="218" spans="1:9" s="20" customFormat="1" ht="12.75" hidden="1" customHeight="1" x14ac:dyDescent="0.2">
      <c r="A218" s="19">
        <v>0</v>
      </c>
      <c r="B218" s="56" t="s">
        <v>6</v>
      </c>
      <c r="C218" s="57" t="s">
        <v>7</v>
      </c>
      <c r="D218" s="57"/>
      <c r="E218" s="58">
        <v>3632218</v>
      </c>
      <c r="F218" s="43">
        <v>0</v>
      </c>
      <c r="G218" s="43"/>
      <c r="H218" s="43"/>
      <c r="I218" s="44"/>
    </row>
    <row r="219" spans="1:9" s="20" customFormat="1" ht="12.75" hidden="1" customHeight="1" x14ac:dyDescent="0.2">
      <c r="A219" s="19">
        <v>0</v>
      </c>
      <c r="B219" s="56" t="s">
        <v>8</v>
      </c>
      <c r="C219" s="57" t="s">
        <v>9</v>
      </c>
      <c r="D219" s="57"/>
      <c r="E219" s="58"/>
      <c r="F219" s="43">
        <v>0</v>
      </c>
      <c r="G219" s="43"/>
      <c r="H219" s="43"/>
      <c r="I219" s="44"/>
    </row>
    <row r="220" spans="1:9" s="20" customFormat="1" ht="12.75" hidden="1" customHeight="1" x14ac:dyDescent="0.2">
      <c r="A220" s="19">
        <v>0</v>
      </c>
      <c r="B220" s="56" t="s">
        <v>10</v>
      </c>
      <c r="C220" s="57" t="s">
        <v>11</v>
      </c>
      <c r="D220" s="57"/>
      <c r="E220" s="58"/>
      <c r="F220" s="43">
        <v>0</v>
      </c>
      <c r="G220" s="43"/>
      <c r="H220" s="43"/>
      <c r="I220" s="44"/>
    </row>
    <row r="221" spans="1:9" s="20" customFormat="1" ht="12.75" hidden="1" customHeight="1" x14ac:dyDescent="0.2">
      <c r="A221" s="19">
        <v>0</v>
      </c>
      <c r="B221" s="56" t="s">
        <v>12</v>
      </c>
      <c r="C221" s="57" t="s">
        <v>13</v>
      </c>
      <c r="D221" s="57"/>
      <c r="E221" s="58"/>
      <c r="F221" s="43">
        <v>0</v>
      </c>
      <c r="G221" s="43"/>
      <c r="H221" s="43"/>
      <c r="I221" s="44"/>
    </row>
    <row r="222" spans="1:9" s="20" customFormat="1" ht="12.75" hidden="1" customHeight="1" x14ac:dyDescent="0.2">
      <c r="A222" s="19">
        <v>0</v>
      </c>
      <c r="B222" s="56" t="s">
        <v>14</v>
      </c>
      <c r="C222" s="57" t="s">
        <v>15</v>
      </c>
      <c r="D222" s="57"/>
      <c r="E222" s="58"/>
      <c r="F222" s="43">
        <v>0</v>
      </c>
      <c r="G222" s="43"/>
      <c r="H222" s="43"/>
      <c r="I222" s="44"/>
    </row>
    <row r="223" spans="1:9" s="20" customFormat="1" ht="12.75" hidden="1" customHeight="1" x14ac:dyDescent="0.2">
      <c r="A223" s="19">
        <v>0</v>
      </c>
      <c r="B223" s="56" t="s">
        <v>20</v>
      </c>
      <c r="C223" s="57" t="s">
        <v>21</v>
      </c>
      <c r="D223" s="57"/>
      <c r="E223" s="58"/>
      <c r="F223" s="43">
        <v>0</v>
      </c>
      <c r="G223" s="43"/>
      <c r="H223" s="43"/>
      <c r="I223" s="44"/>
    </row>
    <row r="224" spans="1:9" s="22" customFormat="1" ht="45.75" customHeight="1" x14ac:dyDescent="0.2">
      <c r="A224" s="21">
        <v>1</v>
      </c>
      <c r="B224" s="41">
        <v>2282</v>
      </c>
      <c r="C224" s="42" t="s">
        <v>56</v>
      </c>
      <c r="D224" s="55">
        <v>10000</v>
      </c>
      <c r="E224" s="43">
        <v>0</v>
      </c>
      <c r="F224" s="43">
        <v>10000</v>
      </c>
      <c r="G224" s="43">
        <v>6000</v>
      </c>
      <c r="H224" s="43">
        <v>0</v>
      </c>
      <c r="I224" s="44">
        <v>0</v>
      </c>
    </row>
    <row r="225" spans="1:9" s="22" customFormat="1" ht="14.25" x14ac:dyDescent="0.2">
      <c r="A225" s="21">
        <v>0</v>
      </c>
      <c r="B225" s="41" t="s">
        <v>26</v>
      </c>
      <c r="C225" s="42" t="s">
        <v>27</v>
      </c>
      <c r="D225" s="55">
        <v>0</v>
      </c>
      <c r="E225" s="43">
        <v>0</v>
      </c>
      <c r="F225" s="43">
        <v>0</v>
      </c>
      <c r="G225" s="43">
        <v>0</v>
      </c>
      <c r="H225" s="43">
        <v>0</v>
      </c>
      <c r="I225" s="44">
        <v>600</v>
      </c>
    </row>
    <row r="226" spans="1:9" s="22" customFormat="1" ht="14.25" x14ac:dyDescent="0.2">
      <c r="A226" s="21"/>
      <c r="B226" s="41">
        <v>3100</v>
      </c>
      <c r="C226" s="42" t="s">
        <v>154</v>
      </c>
      <c r="D226" s="55"/>
      <c r="E226" s="43"/>
      <c r="F226" s="43"/>
      <c r="G226" s="43"/>
      <c r="H226" s="43"/>
      <c r="I226" s="44">
        <v>20000</v>
      </c>
    </row>
    <row r="227" spans="1:9" s="22" customFormat="1" ht="30" x14ac:dyDescent="0.2">
      <c r="A227" s="21">
        <v>0</v>
      </c>
      <c r="B227" s="10">
        <v>4081</v>
      </c>
      <c r="C227" s="11" t="s">
        <v>133</v>
      </c>
      <c r="D227" s="12">
        <f>SUM(D228:D239)</f>
        <v>5107338.43</v>
      </c>
      <c r="E227" s="12">
        <f t="shared" ref="E227:F227" si="28">SUM(E228:E239)</f>
        <v>5230162.08</v>
      </c>
      <c r="F227" s="12">
        <f t="shared" si="28"/>
        <v>6182492</v>
      </c>
      <c r="G227" s="12">
        <f>G228+G229+G230+G231+G232+G233+G234+G235+G236+G237+G238+G239</f>
        <v>5235206.0999999996</v>
      </c>
      <c r="H227" s="12">
        <f>H228+H229+H230+H231+H232+H233+H234+H235+H236+H237+H238+H239</f>
        <v>5928543</v>
      </c>
      <c r="I227" s="40">
        <f>I228+I229+I230+I231+I232+I233+I234+I235+I236+I237+I238+I239+I240</f>
        <v>189500</v>
      </c>
    </row>
    <row r="228" spans="1:9" s="22" customFormat="1" ht="15" x14ac:dyDescent="0.2">
      <c r="A228" s="21">
        <v>0</v>
      </c>
      <c r="B228" s="41" t="s">
        <v>6</v>
      </c>
      <c r="C228" s="42" t="s">
        <v>7</v>
      </c>
      <c r="D228" s="43">
        <v>3570218</v>
      </c>
      <c r="E228" s="43">
        <v>3082867.91</v>
      </c>
      <c r="F228" s="43">
        <v>3840000</v>
      </c>
      <c r="G228" s="43">
        <v>3524249.92</v>
      </c>
      <c r="H228" s="43">
        <v>4000000</v>
      </c>
      <c r="I228" s="44">
        <v>10000</v>
      </c>
    </row>
    <row r="229" spans="1:9" s="22" customFormat="1" ht="14.25" x14ac:dyDescent="0.2">
      <c r="A229" s="21">
        <v>0</v>
      </c>
      <c r="B229" s="41" t="s">
        <v>8</v>
      </c>
      <c r="C229" s="42" t="s">
        <v>9</v>
      </c>
      <c r="D229" s="43">
        <v>828825</v>
      </c>
      <c r="E229" s="43">
        <v>786273.02</v>
      </c>
      <c r="F229" s="43">
        <v>835000</v>
      </c>
      <c r="G229" s="43">
        <v>757551.78</v>
      </c>
      <c r="H229" s="43">
        <v>880000</v>
      </c>
      <c r="I229" s="44">
        <v>2000</v>
      </c>
    </row>
    <row r="230" spans="1:9" s="22" customFormat="1" ht="28.5" x14ac:dyDescent="0.2">
      <c r="A230" s="21">
        <v>0</v>
      </c>
      <c r="B230" s="41" t="s">
        <v>10</v>
      </c>
      <c r="C230" s="42" t="s">
        <v>11</v>
      </c>
      <c r="D230" s="43">
        <v>74167.5</v>
      </c>
      <c r="E230" s="43">
        <v>187771.04</v>
      </c>
      <c r="F230" s="43">
        <v>119492</v>
      </c>
      <c r="G230" s="43">
        <v>104826.35</v>
      </c>
      <c r="H230" s="43">
        <v>72543</v>
      </c>
      <c r="I230" s="44">
        <v>35000</v>
      </c>
    </row>
    <row r="231" spans="1:9" s="22" customFormat="1" ht="14.25" x14ac:dyDescent="0.2">
      <c r="A231" s="21">
        <v>0</v>
      </c>
      <c r="B231" s="41" t="s">
        <v>12</v>
      </c>
      <c r="C231" s="42" t="s">
        <v>13</v>
      </c>
      <c r="D231" s="43">
        <v>83128.83</v>
      </c>
      <c r="E231" s="43">
        <v>243550.98</v>
      </c>
      <c r="F231" s="43">
        <v>284000</v>
      </c>
      <c r="G231" s="43">
        <v>92680.56</v>
      </c>
      <c r="H231" s="43">
        <v>100000</v>
      </c>
      <c r="I231" s="44">
        <v>7500</v>
      </c>
    </row>
    <row r="232" spans="1:9" s="22" customFormat="1" ht="14.25" x14ac:dyDescent="0.2">
      <c r="A232" s="21">
        <v>0</v>
      </c>
      <c r="B232" s="41" t="s">
        <v>14</v>
      </c>
      <c r="C232" s="42" t="s">
        <v>15</v>
      </c>
      <c r="D232" s="43">
        <v>5092</v>
      </c>
      <c r="E232" s="43">
        <v>270</v>
      </c>
      <c r="F232" s="43">
        <v>7000</v>
      </c>
      <c r="G232" s="43">
        <v>1650</v>
      </c>
      <c r="H232" s="43">
        <v>5000</v>
      </c>
      <c r="I232" s="44">
        <v>0</v>
      </c>
    </row>
    <row r="233" spans="1:9" s="22" customFormat="1" ht="14.25" x14ac:dyDescent="0.2">
      <c r="A233" s="21">
        <v>0</v>
      </c>
      <c r="B233" s="41" t="s">
        <v>16</v>
      </c>
      <c r="C233" s="42" t="s">
        <v>17</v>
      </c>
      <c r="D233" s="43">
        <v>335000</v>
      </c>
      <c r="E233" s="43">
        <v>663022.31999999995</v>
      </c>
      <c r="F233" s="43">
        <v>701000</v>
      </c>
      <c r="G233" s="43">
        <v>414598.17</v>
      </c>
      <c r="H233" s="43">
        <v>500000</v>
      </c>
      <c r="I233" s="44">
        <v>0</v>
      </c>
    </row>
    <row r="234" spans="1:9" s="22" customFormat="1" ht="28.5" x14ac:dyDescent="0.2">
      <c r="A234" s="21"/>
      <c r="B234" s="41" t="s">
        <v>18</v>
      </c>
      <c r="C234" s="42" t="s">
        <v>19</v>
      </c>
      <c r="D234" s="43">
        <v>1100</v>
      </c>
      <c r="E234" s="43">
        <v>1877.46</v>
      </c>
      <c r="F234" s="43">
        <v>6000</v>
      </c>
      <c r="G234" s="43">
        <v>2973.46</v>
      </c>
      <c r="H234" s="43">
        <v>6000</v>
      </c>
      <c r="I234" s="44">
        <v>0</v>
      </c>
    </row>
    <row r="235" spans="1:9" s="22" customFormat="1" ht="14.25" x14ac:dyDescent="0.2">
      <c r="A235" s="21">
        <v>0</v>
      </c>
      <c r="B235" s="41" t="s">
        <v>20</v>
      </c>
      <c r="C235" s="42" t="s">
        <v>21</v>
      </c>
      <c r="D235" s="43">
        <v>114500</v>
      </c>
      <c r="E235" s="43">
        <v>144656.29999999999</v>
      </c>
      <c r="F235" s="43">
        <v>225000</v>
      </c>
      <c r="G235" s="43">
        <v>206898.28</v>
      </c>
      <c r="H235" s="43">
        <v>200000</v>
      </c>
      <c r="I235" s="44">
        <v>15000</v>
      </c>
    </row>
    <row r="236" spans="1:9" s="22" customFormat="1" ht="14.25" x14ac:dyDescent="0.2">
      <c r="A236" s="21">
        <v>0</v>
      </c>
      <c r="B236" s="41">
        <v>2274</v>
      </c>
      <c r="C236" s="42" t="s">
        <v>23</v>
      </c>
      <c r="D236" s="43">
        <v>42000</v>
      </c>
      <c r="E236" s="43">
        <v>70000</v>
      </c>
      <c r="F236" s="43">
        <v>100000</v>
      </c>
      <c r="G236" s="43">
        <v>65077.58</v>
      </c>
      <c r="H236" s="43">
        <v>100000</v>
      </c>
      <c r="I236" s="44">
        <v>0</v>
      </c>
    </row>
    <row r="237" spans="1:9" s="22" customFormat="1" ht="28.5" x14ac:dyDescent="0.2">
      <c r="A237" s="21">
        <v>0</v>
      </c>
      <c r="B237" s="41" t="s">
        <v>24</v>
      </c>
      <c r="C237" s="42" t="s">
        <v>25</v>
      </c>
      <c r="D237" s="43">
        <v>33987.1</v>
      </c>
      <c r="E237" s="43">
        <v>49873.05</v>
      </c>
      <c r="F237" s="43">
        <v>50000</v>
      </c>
      <c r="G237" s="43">
        <v>50000</v>
      </c>
      <c r="H237" s="43">
        <v>50000</v>
      </c>
      <c r="I237" s="44">
        <v>0</v>
      </c>
    </row>
    <row r="238" spans="1:9" s="18" customFormat="1" ht="42.75" x14ac:dyDescent="0.2">
      <c r="A238" s="17">
        <v>1</v>
      </c>
      <c r="B238" s="41" t="s">
        <v>55</v>
      </c>
      <c r="C238" s="42" t="s">
        <v>56</v>
      </c>
      <c r="D238" s="43">
        <v>19320</v>
      </c>
      <c r="E238" s="43">
        <v>0</v>
      </c>
      <c r="F238" s="43">
        <v>15000</v>
      </c>
      <c r="G238" s="43">
        <v>14700</v>
      </c>
      <c r="H238" s="43">
        <v>15000</v>
      </c>
      <c r="I238" s="44">
        <v>0</v>
      </c>
    </row>
    <row r="239" spans="1:9" s="18" customFormat="1" ht="14.25" x14ac:dyDescent="0.2">
      <c r="A239" s="17">
        <v>0</v>
      </c>
      <c r="B239" s="41" t="s">
        <v>26</v>
      </c>
      <c r="C239" s="42" t="s">
        <v>27</v>
      </c>
      <c r="D239" s="42"/>
      <c r="E239" s="43">
        <v>0</v>
      </c>
      <c r="F239" s="43">
        <v>0</v>
      </c>
      <c r="G239" s="43">
        <v>0</v>
      </c>
      <c r="H239" s="43">
        <v>0</v>
      </c>
      <c r="I239" s="44">
        <v>0</v>
      </c>
    </row>
    <row r="240" spans="1:9" s="18" customFormat="1" ht="14.25" x14ac:dyDescent="0.2">
      <c r="A240" s="17"/>
      <c r="B240" s="41">
        <v>3100</v>
      </c>
      <c r="C240" s="42" t="s">
        <v>154</v>
      </c>
      <c r="D240" s="42"/>
      <c r="E240" s="43"/>
      <c r="F240" s="43"/>
      <c r="G240" s="43"/>
      <c r="H240" s="43"/>
      <c r="I240" s="44">
        <v>120000</v>
      </c>
    </row>
    <row r="241" spans="1:9" s="18" customFormat="1" ht="60" x14ac:dyDescent="0.2">
      <c r="A241" s="17">
        <v>0</v>
      </c>
      <c r="B241" s="10" t="s">
        <v>111</v>
      </c>
      <c r="C241" s="11" t="s">
        <v>112</v>
      </c>
      <c r="D241" s="12">
        <f>SUM(D242:D248)</f>
        <v>2006013.74</v>
      </c>
      <c r="E241" s="12">
        <f t="shared" ref="E241:F241" si="29">SUM(E242:E248)</f>
        <v>2296405.71</v>
      </c>
      <c r="F241" s="12">
        <f t="shared" si="29"/>
        <v>2675420.42</v>
      </c>
      <c r="G241" s="12">
        <f>G242+G243+G244+G245+G246+G247+G248</f>
        <v>2333496.14</v>
      </c>
      <c r="H241" s="12">
        <f>H242+H243+H244+H245+H246+H247+H248</f>
        <v>3370000</v>
      </c>
      <c r="I241" s="40">
        <f>I242+I243+I244+I245+I246+I247+I248+I249</f>
        <v>35000</v>
      </c>
    </row>
    <row r="242" spans="1:9" s="18" customFormat="1" ht="14.25" x14ac:dyDescent="0.2">
      <c r="A242" s="17">
        <v>0</v>
      </c>
      <c r="B242" s="41" t="s">
        <v>6</v>
      </c>
      <c r="C242" s="42" t="s">
        <v>7</v>
      </c>
      <c r="D242" s="43">
        <v>1529700</v>
      </c>
      <c r="E242" s="43">
        <v>1688824.97</v>
      </c>
      <c r="F242" s="43">
        <v>1908380</v>
      </c>
      <c r="G242" s="43">
        <v>1736429.77</v>
      </c>
      <c r="H242" s="43">
        <v>2600000</v>
      </c>
      <c r="I242" s="44">
        <v>0</v>
      </c>
    </row>
    <row r="243" spans="1:9" s="18" customFormat="1" ht="15" x14ac:dyDescent="0.2">
      <c r="A243" s="17">
        <v>0</v>
      </c>
      <c r="B243" s="41" t="s">
        <v>8</v>
      </c>
      <c r="C243" s="42" t="s">
        <v>9</v>
      </c>
      <c r="D243" s="43">
        <v>333252</v>
      </c>
      <c r="E243" s="43">
        <v>367568.34</v>
      </c>
      <c r="F243" s="43">
        <v>420220</v>
      </c>
      <c r="G243" s="43">
        <v>364126.16</v>
      </c>
      <c r="H243" s="43">
        <v>570000</v>
      </c>
      <c r="I243" s="44">
        <v>0</v>
      </c>
    </row>
    <row r="244" spans="1:9" s="18" customFormat="1" ht="28.5" x14ac:dyDescent="0.2">
      <c r="A244" s="17">
        <v>0</v>
      </c>
      <c r="B244" s="41" t="s">
        <v>10</v>
      </c>
      <c r="C244" s="42" t="s">
        <v>11</v>
      </c>
      <c r="D244" s="43">
        <v>55789</v>
      </c>
      <c r="E244" s="43">
        <v>76982.5</v>
      </c>
      <c r="F244" s="43">
        <v>100000</v>
      </c>
      <c r="G244" s="43">
        <v>82958.070000000007</v>
      </c>
      <c r="H244" s="43">
        <v>50000</v>
      </c>
      <c r="I244" s="44">
        <v>20000</v>
      </c>
    </row>
    <row r="245" spans="1:9" s="18" customFormat="1" ht="14.25" x14ac:dyDescent="0.2">
      <c r="A245" s="17">
        <v>0</v>
      </c>
      <c r="B245" s="41" t="s">
        <v>12</v>
      </c>
      <c r="C245" s="42" t="s">
        <v>13</v>
      </c>
      <c r="D245" s="43">
        <v>8000</v>
      </c>
      <c r="E245" s="43">
        <v>51999.87</v>
      </c>
      <c r="F245" s="43">
        <v>28000</v>
      </c>
      <c r="G245" s="43">
        <v>5260</v>
      </c>
      <c r="H245" s="43">
        <v>25000</v>
      </c>
      <c r="I245" s="44">
        <v>5000</v>
      </c>
    </row>
    <row r="246" spans="1:9" s="18" customFormat="1" ht="26.25" customHeight="1" x14ac:dyDescent="0.2">
      <c r="A246" s="17">
        <v>0</v>
      </c>
      <c r="B246" s="41" t="s">
        <v>14</v>
      </c>
      <c r="C246" s="42" t="s">
        <v>15</v>
      </c>
      <c r="D246" s="43">
        <v>29911.94</v>
      </c>
      <c r="E246" s="43">
        <v>13990</v>
      </c>
      <c r="F246" s="43">
        <v>35000</v>
      </c>
      <c r="G246" s="43">
        <v>43410.080000000002</v>
      </c>
      <c r="H246" s="43">
        <v>35000</v>
      </c>
      <c r="I246" s="44">
        <v>5000</v>
      </c>
    </row>
    <row r="247" spans="1:9" s="18" customFormat="1" ht="21" customHeight="1" x14ac:dyDescent="0.2">
      <c r="A247" s="17"/>
      <c r="B247" s="41" t="s">
        <v>20</v>
      </c>
      <c r="C247" s="42" t="s">
        <v>21</v>
      </c>
      <c r="D247" s="43">
        <v>12000</v>
      </c>
      <c r="E247" s="43">
        <v>51048.4</v>
      </c>
      <c r="F247" s="43">
        <v>52820.42</v>
      </c>
      <c r="G247" s="43">
        <v>43640.84</v>
      </c>
      <c r="H247" s="43">
        <v>40000</v>
      </c>
      <c r="I247" s="44">
        <v>0</v>
      </c>
    </row>
    <row r="248" spans="1:9" s="18" customFormat="1" ht="27" customHeight="1" x14ac:dyDescent="0.2">
      <c r="A248" s="17"/>
      <c r="B248" s="41" t="s">
        <v>24</v>
      </c>
      <c r="C248" s="42" t="s">
        <v>25</v>
      </c>
      <c r="D248" s="43">
        <v>37360.800000000003</v>
      </c>
      <c r="E248" s="43">
        <v>45991.63</v>
      </c>
      <c r="F248" s="43">
        <v>131000</v>
      </c>
      <c r="G248" s="43">
        <v>57671.22</v>
      </c>
      <c r="H248" s="43">
        <v>50000</v>
      </c>
      <c r="I248" s="44">
        <v>0</v>
      </c>
    </row>
    <row r="249" spans="1:9" s="18" customFormat="1" ht="20.25" customHeight="1" x14ac:dyDescent="0.2">
      <c r="A249" s="17"/>
      <c r="B249" s="41" t="s">
        <v>26</v>
      </c>
      <c r="C249" s="42" t="s">
        <v>27</v>
      </c>
      <c r="D249" s="42"/>
      <c r="E249" s="43">
        <v>0</v>
      </c>
      <c r="F249" s="43">
        <v>0</v>
      </c>
      <c r="G249" s="43">
        <v>0</v>
      </c>
      <c r="H249" s="43">
        <v>0</v>
      </c>
      <c r="I249" s="44">
        <v>5000</v>
      </c>
    </row>
    <row r="250" spans="1:9" s="18" customFormat="1" ht="90" x14ac:dyDescent="0.2">
      <c r="A250" s="17">
        <v>1</v>
      </c>
      <c r="B250" s="10" t="s">
        <v>57</v>
      </c>
      <c r="C250" s="11" t="s">
        <v>58</v>
      </c>
      <c r="D250" s="12">
        <f>D251</f>
        <v>194977.2</v>
      </c>
      <c r="E250" s="12">
        <f>E251</f>
        <v>227903.26</v>
      </c>
      <c r="F250" s="12">
        <f>F251</f>
        <v>482000</v>
      </c>
      <c r="G250" s="12">
        <f>G251</f>
        <v>426505.58</v>
      </c>
      <c r="H250" s="12">
        <f>H251</f>
        <v>300000</v>
      </c>
      <c r="I250" s="40">
        <v>0</v>
      </c>
    </row>
    <row r="251" spans="1:9" s="18" customFormat="1" ht="42.75" x14ac:dyDescent="0.2">
      <c r="A251" s="17">
        <v>0</v>
      </c>
      <c r="B251" s="41" t="s">
        <v>55</v>
      </c>
      <c r="C251" s="42" t="s">
        <v>56</v>
      </c>
      <c r="D251" s="43">
        <v>194977.2</v>
      </c>
      <c r="E251" s="43">
        <v>227903.26</v>
      </c>
      <c r="F251" s="43">
        <v>482000</v>
      </c>
      <c r="G251" s="43">
        <v>426505.58</v>
      </c>
      <c r="H251" s="43">
        <v>300000</v>
      </c>
      <c r="I251" s="44">
        <v>0</v>
      </c>
    </row>
    <row r="252" spans="1:9" s="18" customFormat="1" ht="30" hidden="1" x14ac:dyDescent="0.2">
      <c r="A252" s="17">
        <v>1</v>
      </c>
      <c r="B252" s="10">
        <v>8220</v>
      </c>
      <c r="C252" s="11" t="s">
        <v>134</v>
      </c>
      <c r="D252" s="12">
        <f>D253</f>
        <v>0</v>
      </c>
      <c r="E252" s="12">
        <f>E253</f>
        <v>178200</v>
      </c>
      <c r="F252" s="12">
        <f>F253</f>
        <v>0</v>
      </c>
      <c r="G252" s="12">
        <f>G253</f>
        <v>0</v>
      </c>
      <c r="H252" s="12">
        <f>H253</f>
        <v>0</v>
      </c>
      <c r="I252" s="40">
        <v>0</v>
      </c>
    </row>
    <row r="253" spans="1:9" s="18" customFormat="1" ht="42.75" hidden="1" x14ac:dyDescent="0.2">
      <c r="A253" s="17">
        <v>0</v>
      </c>
      <c r="B253" s="41" t="s">
        <v>55</v>
      </c>
      <c r="C253" s="42" t="s">
        <v>56</v>
      </c>
      <c r="D253" s="43">
        <v>0</v>
      </c>
      <c r="E253" s="43">
        <v>178200</v>
      </c>
      <c r="F253" s="43">
        <v>0</v>
      </c>
      <c r="G253" s="43">
        <v>0</v>
      </c>
      <c r="H253" s="43">
        <v>0</v>
      </c>
      <c r="I253" s="44" t="s">
        <v>131</v>
      </c>
    </row>
    <row r="254" spans="1:9" s="16" customFormat="1" ht="47.25" customHeight="1" x14ac:dyDescent="0.2">
      <c r="A254" s="15"/>
      <c r="B254" s="49">
        <v>8220</v>
      </c>
      <c r="C254" s="50" t="s">
        <v>134</v>
      </c>
      <c r="D254" s="65">
        <f t="shared" ref="D254:I254" si="30">D255</f>
        <v>0</v>
      </c>
      <c r="E254" s="51">
        <f t="shared" si="30"/>
        <v>0</v>
      </c>
      <c r="F254" s="51">
        <f t="shared" si="30"/>
        <v>0</v>
      </c>
      <c r="G254" s="51">
        <f t="shared" si="30"/>
        <v>0</v>
      </c>
      <c r="H254" s="51">
        <f t="shared" si="30"/>
        <v>0</v>
      </c>
      <c r="I254" s="52">
        <f t="shared" si="30"/>
        <v>0</v>
      </c>
    </row>
    <row r="255" spans="1:9" s="16" customFormat="1" ht="45.75" customHeight="1" x14ac:dyDescent="0.2">
      <c r="A255" s="15"/>
      <c r="B255" s="41">
        <v>2282</v>
      </c>
      <c r="C255" s="42" t="s">
        <v>56</v>
      </c>
      <c r="D255" s="55">
        <v>0</v>
      </c>
      <c r="E255" s="43">
        <v>0</v>
      </c>
      <c r="F255" s="43">
        <v>0</v>
      </c>
      <c r="G255" s="43">
        <v>0</v>
      </c>
      <c r="H255" s="43">
        <v>0</v>
      </c>
      <c r="I255" s="44">
        <v>0</v>
      </c>
    </row>
    <row r="256" spans="1:9" s="18" customFormat="1" ht="45" x14ac:dyDescent="0.2">
      <c r="A256" s="17"/>
      <c r="B256" s="49">
        <v>34</v>
      </c>
      <c r="C256" s="50" t="s">
        <v>144</v>
      </c>
      <c r="D256" s="37">
        <v>0</v>
      </c>
      <c r="E256" s="51">
        <f>E257</f>
        <v>0</v>
      </c>
      <c r="F256" s="51">
        <f>F257</f>
        <v>583500</v>
      </c>
      <c r="G256" s="51">
        <f>G257</f>
        <v>20619.75</v>
      </c>
      <c r="H256" s="51">
        <f>H257+H266+H268</f>
        <v>5841000</v>
      </c>
      <c r="I256" s="52">
        <f>I257+I268</f>
        <v>0</v>
      </c>
    </row>
    <row r="257" spans="1:9" s="18" customFormat="1" ht="60" x14ac:dyDescent="0.2">
      <c r="A257" s="17"/>
      <c r="B257" s="59" t="s">
        <v>83</v>
      </c>
      <c r="C257" s="11" t="s">
        <v>84</v>
      </c>
      <c r="D257" s="37">
        <v>0</v>
      </c>
      <c r="E257" s="51">
        <v>0</v>
      </c>
      <c r="F257" s="51">
        <f>F258+F259+F260+F261+F262+F263+F264+F265</f>
        <v>583500</v>
      </c>
      <c r="G257" s="51">
        <f>G258+G259+G260+G261+G262+G263+G265</f>
        <v>20619.75</v>
      </c>
      <c r="H257" s="51">
        <f>H258+H259+H260+H261+H262+H263+H264+H265</f>
        <v>4681000</v>
      </c>
      <c r="I257" s="52">
        <v>0</v>
      </c>
    </row>
    <row r="258" spans="1:9" s="18" customFormat="1" ht="15" x14ac:dyDescent="0.2">
      <c r="A258" s="17"/>
      <c r="B258" s="41" t="s">
        <v>6</v>
      </c>
      <c r="C258" s="42" t="s">
        <v>7</v>
      </c>
      <c r="D258" s="54">
        <v>0</v>
      </c>
      <c r="E258" s="43">
        <v>0</v>
      </c>
      <c r="F258" s="43">
        <v>437000</v>
      </c>
      <c r="G258" s="43">
        <v>16901.439999999999</v>
      </c>
      <c r="H258" s="43">
        <v>3520000</v>
      </c>
      <c r="I258" s="44">
        <v>0</v>
      </c>
    </row>
    <row r="259" spans="1:9" s="18" customFormat="1" ht="14.25" x14ac:dyDescent="0.2">
      <c r="A259" s="17"/>
      <c r="B259" s="41" t="s">
        <v>8</v>
      </c>
      <c r="C259" s="42" t="s">
        <v>9</v>
      </c>
      <c r="D259" s="54">
        <v>0</v>
      </c>
      <c r="E259" s="43">
        <v>0</v>
      </c>
      <c r="F259" s="43">
        <v>96500</v>
      </c>
      <c r="G259" s="43">
        <v>3718.31</v>
      </c>
      <c r="H259" s="43">
        <v>775000</v>
      </c>
      <c r="I259" s="44">
        <v>0</v>
      </c>
    </row>
    <row r="260" spans="1:9" s="18" customFormat="1" ht="28.5" x14ac:dyDescent="0.2">
      <c r="A260" s="17"/>
      <c r="B260" s="41" t="s">
        <v>10</v>
      </c>
      <c r="C260" s="42" t="s">
        <v>11</v>
      </c>
      <c r="D260" s="54">
        <v>0</v>
      </c>
      <c r="E260" s="43">
        <v>0</v>
      </c>
      <c r="F260" s="43">
        <v>25000</v>
      </c>
      <c r="G260" s="43">
        <v>0</v>
      </c>
      <c r="H260" s="43">
        <v>90000</v>
      </c>
      <c r="I260" s="44">
        <v>0</v>
      </c>
    </row>
    <row r="261" spans="1:9" s="18" customFormat="1" ht="14.25" x14ac:dyDescent="0.2">
      <c r="A261" s="17"/>
      <c r="B261" s="41" t="s">
        <v>12</v>
      </c>
      <c r="C261" s="42" t="s">
        <v>13</v>
      </c>
      <c r="D261" s="54">
        <v>0</v>
      </c>
      <c r="E261" s="43">
        <v>0</v>
      </c>
      <c r="F261" s="43">
        <v>25000</v>
      </c>
      <c r="G261" s="43">
        <v>0</v>
      </c>
      <c r="H261" s="43">
        <v>60000</v>
      </c>
      <c r="I261" s="44">
        <v>0</v>
      </c>
    </row>
    <row r="262" spans="1:9" s="18" customFormat="1" ht="28.5" x14ac:dyDescent="0.2">
      <c r="A262" s="17"/>
      <c r="B262" s="41" t="s">
        <v>18</v>
      </c>
      <c r="C262" s="42" t="s">
        <v>19</v>
      </c>
      <c r="D262" s="54">
        <v>0</v>
      </c>
      <c r="E262" s="43">
        <v>0</v>
      </c>
      <c r="F262" s="43">
        <v>0</v>
      </c>
      <c r="G262" s="43">
        <v>0</v>
      </c>
      <c r="H262" s="43">
        <v>6000</v>
      </c>
      <c r="I262" s="44">
        <v>0</v>
      </c>
    </row>
    <row r="263" spans="1:9" s="18" customFormat="1" ht="14.25" x14ac:dyDescent="0.2">
      <c r="A263" s="17"/>
      <c r="B263" s="41" t="s">
        <v>20</v>
      </c>
      <c r="C263" s="42" t="s">
        <v>21</v>
      </c>
      <c r="D263" s="54">
        <v>0</v>
      </c>
      <c r="E263" s="43">
        <v>0</v>
      </c>
      <c r="F263" s="43">
        <v>0</v>
      </c>
      <c r="G263" s="43">
        <v>0</v>
      </c>
      <c r="H263" s="43">
        <v>100000</v>
      </c>
      <c r="I263" s="44">
        <v>0</v>
      </c>
    </row>
    <row r="264" spans="1:9" s="16" customFormat="1" ht="14.25" x14ac:dyDescent="0.2">
      <c r="A264" s="15"/>
      <c r="B264" s="41">
        <v>2274</v>
      </c>
      <c r="C264" s="42" t="s">
        <v>23</v>
      </c>
      <c r="D264" s="54">
        <v>0</v>
      </c>
      <c r="E264" s="43">
        <v>0</v>
      </c>
      <c r="F264" s="43">
        <v>0</v>
      </c>
      <c r="G264" s="43">
        <v>0</v>
      </c>
      <c r="H264" s="43">
        <v>100000</v>
      </c>
      <c r="I264" s="44">
        <v>0</v>
      </c>
    </row>
    <row r="265" spans="1:9" s="18" customFormat="1" ht="28.5" x14ac:dyDescent="0.2">
      <c r="A265" s="17"/>
      <c r="B265" s="41" t="s">
        <v>24</v>
      </c>
      <c r="C265" s="42" t="s">
        <v>25</v>
      </c>
      <c r="D265" s="54">
        <v>0</v>
      </c>
      <c r="E265" s="43">
        <v>0</v>
      </c>
      <c r="F265" s="43">
        <v>0</v>
      </c>
      <c r="G265" s="43">
        <v>0</v>
      </c>
      <c r="H265" s="43">
        <v>30000</v>
      </c>
      <c r="I265" s="44">
        <v>0</v>
      </c>
    </row>
    <row r="266" spans="1:9" s="16" customFormat="1" ht="105" x14ac:dyDescent="0.2">
      <c r="A266" s="15"/>
      <c r="B266" s="49">
        <v>3160</v>
      </c>
      <c r="C266" s="50" t="s">
        <v>141</v>
      </c>
      <c r="D266" s="51">
        <v>0</v>
      </c>
      <c r="E266" s="51">
        <v>0</v>
      </c>
      <c r="F266" s="51">
        <f>F267</f>
        <v>0</v>
      </c>
      <c r="G266" s="51">
        <f>G267</f>
        <v>0</v>
      </c>
      <c r="H266" s="51">
        <f>H267</f>
        <v>360000</v>
      </c>
      <c r="I266" s="52">
        <v>0</v>
      </c>
    </row>
    <row r="267" spans="1:9" s="18" customFormat="1" ht="14.25" x14ac:dyDescent="0.2">
      <c r="A267" s="17"/>
      <c r="B267" s="41">
        <v>2730</v>
      </c>
      <c r="C267" s="42" t="s">
        <v>44</v>
      </c>
      <c r="D267" s="43">
        <v>0</v>
      </c>
      <c r="E267" s="43">
        <v>0</v>
      </c>
      <c r="F267" s="43">
        <v>0</v>
      </c>
      <c r="G267" s="43">
        <v>0</v>
      </c>
      <c r="H267" s="43">
        <v>360000</v>
      </c>
      <c r="I267" s="44">
        <v>0</v>
      </c>
    </row>
    <row r="268" spans="1:9" s="18" customFormat="1" ht="45" x14ac:dyDescent="0.2">
      <c r="A268" s="17"/>
      <c r="B268" s="10" t="s">
        <v>51</v>
      </c>
      <c r="C268" s="11" t="s">
        <v>52</v>
      </c>
      <c r="D268" s="12">
        <f>SUM(D269:D271)</f>
        <v>0</v>
      </c>
      <c r="E268" s="12">
        <f>E269+E270+E271</f>
        <v>0</v>
      </c>
      <c r="F268" s="12">
        <f t="shared" ref="F268" si="31">SUM(F269:F271)</f>
        <v>0</v>
      </c>
      <c r="G268" s="12">
        <v>0</v>
      </c>
      <c r="H268" s="12">
        <f>H269+H270+H271</f>
        <v>800000</v>
      </c>
      <c r="I268" s="40">
        <f>I269+I270+I271</f>
        <v>0</v>
      </c>
    </row>
    <row r="269" spans="1:9" s="18" customFormat="1" ht="28.5" x14ac:dyDescent="0.2">
      <c r="A269" s="17"/>
      <c r="B269" s="41">
        <v>2210</v>
      </c>
      <c r="C269" s="42" t="s">
        <v>11</v>
      </c>
      <c r="D269" s="43">
        <v>0</v>
      </c>
      <c r="E269" s="43">
        <v>0</v>
      </c>
      <c r="F269" s="43">
        <v>0</v>
      </c>
      <c r="G269" s="43">
        <v>0</v>
      </c>
      <c r="H269" s="43">
        <v>30000</v>
      </c>
      <c r="I269" s="44">
        <v>0</v>
      </c>
    </row>
    <row r="270" spans="1:9" s="18" customFormat="1" ht="28.5" customHeight="1" x14ac:dyDescent="0.2">
      <c r="A270" s="17">
        <v>1</v>
      </c>
      <c r="B270" s="41" t="s">
        <v>12</v>
      </c>
      <c r="C270" s="42" t="s">
        <v>13</v>
      </c>
      <c r="D270" s="43">
        <v>0</v>
      </c>
      <c r="E270" s="43">
        <v>0</v>
      </c>
      <c r="F270" s="43">
        <v>0</v>
      </c>
      <c r="G270" s="43">
        <v>0</v>
      </c>
      <c r="H270" s="43">
        <v>100000</v>
      </c>
      <c r="I270" s="44">
        <v>0</v>
      </c>
    </row>
    <row r="271" spans="1:9" s="18" customFormat="1" ht="45" customHeight="1" x14ac:dyDescent="0.2">
      <c r="A271" s="17">
        <v>1</v>
      </c>
      <c r="B271" s="41" t="s">
        <v>43</v>
      </c>
      <c r="C271" s="42" t="s">
        <v>44</v>
      </c>
      <c r="D271" s="43">
        <v>0</v>
      </c>
      <c r="E271" s="43">
        <v>0</v>
      </c>
      <c r="F271" s="43">
        <v>0</v>
      </c>
      <c r="G271" s="43">
        <v>0</v>
      </c>
      <c r="H271" s="43">
        <v>670000</v>
      </c>
      <c r="I271" s="44">
        <v>0</v>
      </c>
    </row>
    <row r="272" spans="1:9" s="18" customFormat="1" ht="30" x14ac:dyDescent="0.2">
      <c r="A272" s="17">
        <v>0</v>
      </c>
      <c r="B272" s="10" t="s">
        <v>113</v>
      </c>
      <c r="C272" s="11" t="s">
        <v>114</v>
      </c>
      <c r="D272" s="12">
        <f>D273+D286+D288+D290+D294</f>
        <v>2908770.99</v>
      </c>
      <c r="E272" s="12">
        <f>E273+E286+E288+E290</f>
        <v>1419990.72</v>
      </c>
      <c r="F272" s="12">
        <f>F273+F286+F288+F290+F294</f>
        <v>8342653</v>
      </c>
      <c r="G272" s="12">
        <f>G273+G288+G290+G294</f>
        <v>5929144.75</v>
      </c>
      <c r="H272" s="12">
        <f>H273+H282+H290+H292</f>
        <v>1783489</v>
      </c>
      <c r="I272" s="40">
        <f>I273</f>
        <v>0</v>
      </c>
    </row>
    <row r="273" spans="1:9" s="18" customFormat="1" ht="60" x14ac:dyDescent="0.2">
      <c r="A273" s="17">
        <v>0</v>
      </c>
      <c r="B273" s="10" t="s">
        <v>83</v>
      </c>
      <c r="C273" s="11" t="s">
        <v>84</v>
      </c>
      <c r="D273" s="12">
        <f>SUM(D274:D281)</f>
        <v>1159744.01</v>
      </c>
      <c r="E273" s="12">
        <f>SUM(E274:E281)</f>
        <v>1046351.4799999999</v>
      </c>
      <c r="F273" s="12">
        <f>SUM(F274:F281)</f>
        <v>1479000</v>
      </c>
      <c r="G273" s="12">
        <f>G274+G275+G276+G277+G278+G279+G280+G281</f>
        <v>1070491.75</v>
      </c>
      <c r="H273" s="12">
        <f>H274+H275+H276+H277+H278+H279+H280+H281</f>
        <v>1283489</v>
      </c>
      <c r="I273" s="40">
        <f>I274+I275+I279+I280+I281</f>
        <v>0</v>
      </c>
    </row>
    <row r="274" spans="1:9" s="18" customFormat="1" ht="14.25" x14ac:dyDescent="0.2">
      <c r="A274" s="17">
        <v>0</v>
      </c>
      <c r="B274" s="41" t="s">
        <v>6</v>
      </c>
      <c r="C274" s="42" t="s">
        <v>7</v>
      </c>
      <c r="D274" s="43">
        <v>850379.39</v>
      </c>
      <c r="E274" s="43">
        <v>794224.75</v>
      </c>
      <c r="F274" s="43">
        <v>1067300</v>
      </c>
      <c r="G274" s="43">
        <v>826304.54</v>
      </c>
      <c r="H274" s="43">
        <v>950000</v>
      </c>
      <c r="I274" s="44">
        <v>0</v>
      </c>
    </row>
    <row r="275" spans="1:9" s="18" customFormat="1" ht="14.25" x14ac:dyDescent="0.2">
      <c r="A275" s="17">
        <v>0</v>
      </c>
      <c r="B275" s="41" t="s">
        <v>8</v>
      </c>
      <c r="C275" s="42" t="s">
        <v>9</v>
      </c>
      <c r="D275" s="43">
        <v>199959.76</v>
      </c>
      <c r="E275" s="43">
        <v>178196.93</v>
      </c>
      <c r="F275" s="43">
        <v>234700</v>
      </c>
      <c r="G275" s="43">
        <v>184996.87</v>
      </c>
      <c r="H275" s="43">
        <v>210000</v>
      </c>
      <c r="I275" s="44">
        <v>0</v>
      </c>
    </row>
    <row r="276" spans="1:9" s="18" customFormat="1" ht="28.5" x14ac:dyDescent="0.2">
      <c r="A276" s="17">
        <v>0</v>
      </c>
      <c r="B276" s="41" t="s">
        <v>10</v>
      </c>
      <c r="C276" s="42" t="s">
        <v>11</v>
      </c>
      <c r="D276" s="43">
        <v>68545.3</v>
      </c>
      <c r="E276" s="43">
        <v>21304.7</v>
      </c>
      <c r="F276" s="43">
        <v>80000</v>
      </c>
      <c r="G276" s="43">
        <v>29580.400000000001</v>
      </c>
      <c r="H276" s="43">
        <v>50489</v>
      </c>
      <c r="I276" s="44">
        <v>0</v>
      </c>
    </row>
    <row r="277" spans="1:9" s="18" customFormat="1" ht="14.25" x14ac:dyDescent="0.2">
      <c r="A277" s="17">
        <v>0</v>
      </c>
      <c r="B277" s="41" t="s">
        <v>12</v>
      </c>
      <c r="C277" s="42" t="s">
        <v>13</v>
      </c>
      <c r="D277" s="43">
        <v>21740.5</v>
      </c>
      <c r="E277" s="43">
        <v>14092</v>
      </c>
      <c r="F277" s="43">
        <v>25000</v>
      </c>
      <c r="G277" s="43">
        <v>13290</v>
      </c>
      <c r="H277" s="43">
        <v>25000</v>
      </c>
      <c r="I277" s="44">
        <v>0</v>
      </c>
    </row>
    <row r="278" spans="1:9" s="18" customFormat="1" ht="14.25" x14ac:dyDescent="0.2">
      <c r="A278" s="17">
        <v>0</v>
      </c>
      <c r="B278" s="41" t="s">
        <v>14</v>
      </c>
      <c r="C278" s="42" t="s">
        <v>15</v>
      </c>
      <c r="D278" s="43">
        <v>0</v>
      </c>
      <c r="E278" s="43">
        <v>0</v>
      </c>
      <c r="F278" s="43">
        <v>1000</v>
      </c>
      <c r="G278" s="43">
        <v>0</v>
      </c>
      <c r="H278" s="43">
        <v>1000</v>
      </c>
      <c r="I278" s="44">
        <v>0</v>
      </c>
    </row>
    <row r="279" spans="1:9" s="18" customFormat="1" ht="14.25" x14ac:dyDescent="0.2">
      <c r="A279" s="17">
        <v>0</v>
      </c>
      <c r="B279" s="41" t="s">
        <v>16</v>
      </c>
      <c r="C279" s="42" t="s">
        <v>17</v>
      </c>
      <c r="D279" s="43">
        <v>13058.63</v>
      </c>
      <c r="E279" s="43">
        <v>26533.58</v>
      </c>
      <c r="F279" s="43">
        <v>48000</v>
      </c>
      <c r="G279" s="43">
        <v>10384.92</v>
      </c>
      <c r="H279" s="43">
        <v>30000</v>
      </c>
      <c r="I279" s="44">
        <v>0</v>
      </c>
    </row>
    <row r="280" spans="1:9" s="18" customFormat="1" ht="28.5" x14ac:dyDescent="0.2">
      <c r="A280" s="17"/>
      <c r="B280" s="41" t="s">
        <v>18</v>
      </c>
      <c r="C280" s="42" t="s">
        <v>19</v>
      </c>
      <c r="D280" s="43">
        <v>999.87</v>
      </c>
      <c r="E280" s="43">
        <v>1999.52</v>
      </c>
      <c r="F280" s="43">
        <v>3000</v>
      </c>
      <c r="G280" s="43">
        <v>921.52</v>
      </c>
      <c r="H280" s="43">
        <v>2000</v>
      </c>
      <c r="I280" s="44">
        <v>0</v>
      </c>
    </row>
    <row r="281" spans="1:9" s="18" customFormat="1" ht="19.5" customHeight="1" x14ac:dyDescent="0.2">
      <c r="A281" s="17"/>
      <c r="B281" s="41" t="s">
        <v>20</v>
      </c>
      <c r="C281" s="42" t="s">
        <v>21</v>
      </c>
      <c r="D281" s="43">
        <v>5060.5600000000004</v>
      </c>
      <c r="E281" s="43">
        <v>10000</v>
      </c>
      <c r="F281" s="43">
        <v>20000</v>
      </c>
      <c r="G281" s="43">
        <v>5013.5</v>
      </c>
      <c r="H281" s="43">
        <v>15000</v>
      </c>
      <c r="I281" s="44">
        <v>0</v>
      </c>
    </row>
    <row r="282" spans="1:9" s="18" customFormat="1" ht="30" hidden="1" x14ac:dyDescent="0.2">
      <c r="A282" s="17">
        <v>1</v>
      </c>
      <c r="B282" s="10" t="s">
        <v>115</v>
      </c>
      <c r="C282" s="11" t="s">
        <v>116</v>
      </c>
      <c r="D282" s="12">
        <f>D283</f>
        <v>0</v>
      </c>
      <c r="E282" s="12">
        <f>E283</f>
        <v>0</v>
      </c>
      <c r="F282" s="12">
        <f>F283</f>
        <v>500000</v>
      </c>
      <c r="G282" s="12">
        <f>G283</f>
        <v>0</v>
      </c>
      <c r="H282" s="12">
        <f>H283</f>
        <v>500000</v>
      </c>
      <c r="I282" s="40"/>
    </row>
    <row r="283" spans="1:9" s="18" customFormat="1" ht="14.25" hidden="1" x14ac:dyDescent="0.2">
      <c r="A283" s="17">
        <v>0</v>
      </c>
      <c r="B283" s="41" t="s">
        <v>117</v>
      </c>
      <c r="C283" s="42" t="s">
        <v>118</v>
      </c>
      <c r="D283" s="43">
        <v>0</v>
      </c>
      <c r="E283" s="43">
        <v>0</v>
      </c>
      <c r="F283" s="43">
        <v>500000</v>
      </c>
      <c r="G283" s="43">
        <v>0</v>
      </c>
      <c r="H283" s="43">
        <v>500000</v>
      </c>
      <c r="I283" s="44"/>
    </row>
    <row r="284" spans="1:9" s="18" customFormat="1" ht="90" hidden="1" x14ac:dyDescent="0.2">
      <c r="A284" s="17">
        <v>1</v>
      </c>
      <c r="B284" s="41" t="s">
        <v>119</v>
      </c>
      <c r="C284" s="42" t="s">
        <v>120</v>
      </c>
      <c r="D284" s="43">
        <f t="shared" ref="D284:E284" si="32">D285</f>
        <v>1128331.74</v>
      </c>
      <c r="E284" s="43">
        <f t="shared" si="32"/>
        <v>0</v>
      </c>
      <c r="F284" s="43">
        <f t="shared" ref="F284" si="33">F285</f>
        <v>0</v>
      </c>
      <c r="G284" s="43"/>
      <c r="H284" s="43"/>
      <c r="I284" s="44"/>
    </row>
    <row r="285" spans="1:9" s="18" customFormat="1" ht="28.5" hidden="1" x14ac:dyDescent="0.2">
      <c r="A285" s="17">
        <v>0</v>
      </c>
      <c r="B285" s="41" t="s">
        <v>121</v>
      </c>
      <c r="C285" s="42" t="s">
        <v>122</v>
      </c>
      <c r="D285" s="42">
        <v>1128331.74</v>
      </c>
      <c r="E285" s="43">
        <v>0</v>
      </c>
      <c r="F285" s="43">
        <v>0</v>
      </c>
      <c r="G285" s="43"/>
      <c r="H285" s="43"/>
      <c r="I285" s="44"/>
    </row>
    <row r="286" spans="1:9" s="18" customFormat="1" ht="30" x14ac:dyDescent="0.2">
      <c r="A286" s="17"/>
      <c r="B286" s="41">
        <v>8710</v>
      </c>
      <c r="C286" s="42" t="s">
        <v>116</v>
      </c>
      <c r="D286" s="74">
        <f>D287</f>
        <v>200000</v>
      </c>
      <c r="E286" s="75">
        <f>E287</f>
        <v>200000</v>
      </c>
      <c r="F286" s="75">
        <f>F287</f>
        <v>500000</v>
      </c>
      <c r="G286" s="75">
        <f>G287</f>
        <v>0</v>
      </c>
      <c r="H286" s="75">
        <f>H287</f>
        <v>500000</v>
      </c>
      <c r="I286" s="76"/>
    </row>
    <row r="287" spans="1:9" s="18" customFormat="1" ht="27" customHeight="1" x14ac:dyDescent="0.2">
      <c r="A287" s="17"/>
      <c r="B287" s="41">
        <v>9000</v>
      </c>
      <c r="C287" s="42" t="s">
        <v>118</v>
      </c>
      <c r="D287" s="55">
        <v>200000</v>
      </c>
      <c r="E287" s="43">
        <v>200000</v>
      </c>
      <c r="F287" s="43">
        <v>500000</v>
      </c>
      <c r="G287" s="43">
        <v>0</v>
      </c>
      <c r="H287" s="43">
        <v>500000</v>
      </c>
      <c r="I287" s="44"/>
    </row>
    <row r="288" spans="1:9" s="18" customFormat="1" ht="135.75" customHeight="1" x14ac:dyDescent="0.2">
      <c r="A288" s="17"/>
      <c r="B288" s="41" t="s">
        <v>123</v>
      </c>
      <c r="C288" s="42" t="s">
        <v>124</v>
      </c>
      <c r="D288" s="51">
        <f t="shared" ref="D288:E288" si="34">D289</f>
        <v>43505.24</v>
      </c>
      <c r="E288" s="51">
        <f t="shared" si="34"/>
        <v>0</v>
      </c>
      <c r="F288" s="51">
        <f t="shared" ref="F288" si="35">F289</f>
        <v>0</v>
      </c>
      <c r="G288" s="51">
        <f>G289</f>
        <v>0</v>
      </c>
      <c r="H288" s="51">
        <f>H289</f>
        <v>0</v>
      </c>
      <c r="I288" s="52">
        <f>I289</f>
        <v>0</v>
      </c>
    </row>
    <row r="289" spans="1:10" s="18" customFormat="1" ht="40.5" customHeight="1" x14ac:dyDescent="0.2">
      <c r="A289" s="17"/>
      <c r="B289" s="41" t="s">
        <v>121</v>
      </c>
      <c r="C289" s="42" t="s">
        <v>122</v>
      </c>
      <c r="D289" s="42">
        <v>43505.24</v>
      </c>
      <c r="E289" s="43">
        <v>0</v>
      </c>
      <c r="F289" s="43">
        <v>0</v>
      </c>
      <c r="G289" s="43">
        <v>0</v>
      </c>
      <c r="H289" s="43">
        <v>0</v>
      </c>
      <c r="I289" s="44">
        <v>0</v>
      </c>
    </row>
    <row r="290" spans="1:10" s="18" customFormat="1" ht="36" customHeight="1" x14ac:dyDescent="0.2">
      <c r="A290" s="17">
        <v>1</v>
      </c>
      <c r="B290" s="49" t="s">
        <v>125</v>
      </c>
      <c r="C290" s="50" t="s">
        <v>126</v>
      </c>
      <c r="D290" s="51">
        <f>D291</f>
        <v>1384521.74</v>
      </c>
      <c r="E290" s="51">
        <f>E291</f>
        <v>173639.24</v>
      </c>
      <c r="F290" s="51">
        <f t="shared" ref="F290:F292" si="36">F291</f>
        <v>5028653</v>
      </c>
      <c r="G290" s="51">
        <f>G291</f>
        <v>3523653</v>
      </c>
      <c r="H290" s="51">
        <f>H291</f>
        <v>0</v>
      </c>
      <c r="I290" s="52">
        <f>I291</f>
        <v>0</v>
      </c>
    </row>
    <row r="291" spans="1:10" s="18" customFormat="1" ht="29.25" customHeight="1" x14ac:dyDescent="0.2">
      <c r="A291" s="17">
        <v>0</v>
      </c>
      <c r="B291" s="41" t="s">
        <v>127</v>
      </c>
      <c r="C291" s="42" t="s">
        <v>128</v>
      </c>
      <c r="D291" s="51">
        <v>1384521.74</v>
      </c>
      <c r="E291" s="43">
        <v>173639.24</v>
      </c>
      <c r="F291" s="43">
        <v>5028653</v>
      </c>
      <c r="G291" s="43">
        <v>3523653</v>
      </c>
      <c r="H291" s="43">
        <v>0</v>
      </c>
      <c r="I291" s="44">
        <v>0</v>
      </c>
    </row>
    <row r="292" spans="1:10" s="18" customFormat="1" ht="30" hidden="1" x14ac:dyDescent="0.2">
      <c r="A292" s="17">
        <v>1</v>
      </c>
      <c r="B292" s="41">
        <v>9800</v>
      </c>
      <c r="C292" s="42" t="s">
        <v>126</v>
      </c>
      <c r="D292" s="51">
        <f>D293</f>
        <v>121000</v>
      </c>
      <c r="E292" s="51">
        <f>E293</f>
        <v>789000</v>
      </c>
      <c r="F292" s="51">
        <f t="shared" si="36"/>
        <v>1335000</v>
      </c>
      <c r="G292" s="51">
        <f>G293</f>
        <v>1090000</v>
      </c>
      <c r="H292" s="51">
        <f>H293</f>
        <v>0</v>
      </c>
      <c r="I292" s="44"/>
    </row>
    <row r="293" spans="1:10" s="18" customFormat="1" ht="6" hidden="1" customHeight="1" x14ac:dyDescent="0.2">
      <c r="A293" s="17">
        <v>0</v>
      </c>
      <c r="B293" s="41" t="s">
        <v>127</v>
      </c>
      <c r="C293" s="42" t="s">
        <v>128</v>
      </c>
      <c r="D293" s="51">
        <f>D294</f>
        <v>121000</v>
      </c>
      <c r="E293" s="43">
        <v>789000</v>
      </c>
      <c r="F293" s="43">
        <v>1335000</v>
      </c>
      <c r="G293" s="43">
        <v>1090000</v>
      </c>
      <c r="H293" s="43">
        <v>0</v>
      </c>
      <c r="I293" s="44"/>
    </row>
    <row r="294" spans="1:10" s="24" customFormat="1" ht="77.25" customHeight="1" x14ac:dyDescent="0.2">
      <c r="A294" s="23">
        <v>1</v>
      </c>
      <c r="B294" s="41" t="s">
        <v>129</v>
      </c>
      <c r="C294" s="42" t="s">
        <v>130</v>
      </c>
      <c r="D294" s="51">
        <f>D295</f>
        <v>121000</v>
      </c>
      <c r="E294" s="43">
        <f>E295</f>
        <v>0</v>
      </c>
      <c r="F294" s="51">
        <v>1335000</v>
      </c>
      <c r="G294" s="51">
        <f>G295</f>
        <v>1335000</v>
      </c>
      <c r="H294" s="51">
        <f>H295</f>
        <v>0</v>
      </c>
      <c r="I294" s="52">
        <f>I295</f>
        <v>0</v>
      </c>
    </row>
    <row r="295" spans="1:10" s="18" customFormat="1" ht="52.5" customHeight="1" x14ac:dyDescent="0.2">
      <c r="B295" s="41" t="s">
        <v>127</v>
      </c>
      <c r="C295" s="42" t="s">
        <v>128</v>
      </c>
      <c r="D295" s="42">
        <v>121000</v>
      </c>
      <c r="E295" s="43">
        <v>0</v>
      </c>
      <c r="F295" s="43">
        <v>0</v>
      </c>
      <c r="G295" s="43">
        <v>1335000</v>
      </c>
      <c r="H295" s="43">
        <v>0</v>
      </c>
      <c r="I295" s="44">
        <v>0</v>
      </c>
    </row>
    <row r="296" spans="1:10" s="18" customFormat="1" ht="15" x14ac:dyDescent="0.2">
      <c r="B296" s="45" t="s">
        <v>131</v>
      </c>
      <c r="C296" s="46" t="s">
        <v>132</v>
      </c>
      <c r="D296" s="12">
        <f>D272+D105+D7</f>
        <v>219755113.99000004</v>
      </c>
      <c r="E296" s="47">
        <f>E272+E105+E7</f>
        <v>223909638.06999999</v>
      </c>
      <c r="F296" s="12">
        <f>F272+F256+F105+F7</f>
        <v>249458030.97999999</v>
      </c>
      <c r="G296" s="12">
        <f>G272+G256+G105+G7</f>
        <v>215634088.72</v>
      </c>
      <c r="H296" s="12">
        <f>H272+H256+H105+H7</f>
        <v>246981200</v>
      </c>
      <c r="I296" s="62">
        <f>I7+I105+I256+I272</f>
        <v>7472540</v>
      </c>
    </row>
    <row r="297" spans="1:10" s="18" customFormat="1" x14ac:dyDescent="0.2">
      <c r="B297" s="25"/>
      <c r="C297" s="26"/>
      <c r="D297" s="26"/>
      <c r="E297" s="27"/>
      <c r="F297" s="27"/>
      <c r="G297" s="27"/>
      <c r="H297" s="27"/>
      <c r="I297" s="22"/>
    </row>
    <row r="298" spans="1:10" s="18" customFormat="1" ht="29.25" customHeight="1" x14ac:dyDescent="0.25">
      <c r="B298" s="28"/>
      <c r="C298" s="29"/>
      <c r="D298" s="29"/>
      <c r="E298" s="66"/>
      <c r="F298" s="66" t="s">
        <v>158</v>
      </c>
      <c r="G298" s="66"/>
      <c r="H298" s="72">
        <f>H296+I296</f>
        <v>254453740</v>
      </c>
      <c r="I298" s="72"/>
      <c r="J298" s="63"/>
    </row>
    <row r="299" spans="1:10" s="18" customFormat="1" ht="21.75" customHeight="1" x14ac:dyDescent="0.2">
      <c r="B299" s="28"/>
      <c r="C299" s="29"/>
      <c r="D299" s="29"/>
      <c r="E299" s="22"/>
      <c r="F299" s="22"/>
      <c r="G299" s="22"/>
      <c r="H299" s="22"/>
      <c r="I299" s="22"/>
    </row>
    <row r="300" spans="1:10" s="18" customFormat="1" ht="25.5" customHeight="1" x14ac:dyDescent="0.2">
      <c r="B300" s="28"/>
      <c r="C300" s="29"/>
      <c r="D300" s="29"/>
      <c r="E300" s="22"/>
      <c r="F300" s="22"/>
      <c r="G300" s="22"/>
      <c r="H300" s="22"/>
      <c r="I300" s="22"/>
    </row>
    <row r="301" spans="1:10" s="18" customFormat="1" ht="32.25" customHeight="1" x14ac:dyDescent="0.2">
      <c r="B301" s="28"/>
      <c r="C301" s="29"/>
      <c r="D301" s="29"/>
      <c r="E301" s="22"/>
      <c r="F301" s="30" t="s">
        <v>150</v>
      </c>
      <c r="G301" s="30"/>
      <c r="H301" s="67"/>
      <c r="I301" s="22"/>
    </row>
    <row r="302" spans="1:10" ht="12.75" hidden="1" customHeight="1" x14ac:dyDescent="0.25">
      <c r="B302" s="28"/>
      <c r="C302" s="29"/>
      <c r="D302" s="29"/>
      <c r="E302" s="22"/>
      <c r="F302" s="22"/>
      <c r="G302" s="22"/>
      <c r="H302" s="72">
        <f>I6-H298</f>
        <v>-254453740</v>
      </c>
      <c r="I302" s="73"/>
    </row>
    <row r="303" spans="1:10" x14ac:dyDescent="0.2">
      <c r="B303" s="28"/>
      <c r="C303" s="29"/>
      <c r="D303" s="29"/>
      <c r="E303" s="22"/>
      <c r="F303" s="22"/>
      <c r="G303" s="22"/>
      <c r="H303" s="22"/>
      <c r="I303" s="22"/>
    </row>
  </sheetData>
  <mergeCells count="5">
    <mergeCell ref="B3:E3"/>
    <mergeCell ref="H5:H6"/>
    <mergeCell ref="H298:I298"/>
    <mergeCell ref="H302:I302"/>
    <mergeCell ref="I5:I6"/>
  </mergeCells>
  <conditionalFormatting sqref="F22:G22 F24:G24 F26:G26 F31:G31 F7:G7 F105:G105 F272:G272 F292:G292 F97:G97 F20:G20 F290:G290 B7:B52">
    <cfRule type="expression" dxfId="120" priority="285" stopIfTrue="1">
      <formula>A7=1</formula>
    </cfRule>
  </conditionalFormatting>
  <conditionalFormatting sqref="C8:D19 C21:D21 C20 C23:D23 C22 C25:D25 C24 C27:D30 C26 C31 C7 E8 E42 E55 E70 E91 E106 E116 E131 E152 E163 E180 E206 E227 E241 H22 H24 H26 H31 H7 H105 H272 H292 H97 H20 H290 F288:G288 F284:G284 C32:D52 F294:G294">
    <cfRule type="expression" dxfId="119" priority="286" stopIfTrue="1">
      <formula>A7=1</formula>
    </cfRule>
  </conditionalFormatting>
  <conditionalFormatting sqref="E9:E41 E7 F21:G21 F23:G23 F25:G25 F27:G30 F9:G19 F32:G41 F92:G96 F293:G293 F98:G104 F289:G291 H29 H58 H66 H75 H77 H81 H84 H103 H178 H184 H254 H296 H252 H101 H250 F299:G305 F298 E43:G52 F295:G297">
    <cfRule type="expression" dxfId="118" priority="287" stopIfTrue="1">
      <formula>A7=1</formula>
    </cfRule>
  </conditionalFormatting>
  <conditionalFormatting sqref="D20 D22 D24 D26 D31 D7">
    <cfRule type="expression" dxfId="117" priority="288" stopIfTrue="1">
      <formula>XEV7=1</formula>
    </cfRule>
  </conditionalFormatting>
  <conditionalFormatting sqref="D284:E284">
    <cfRule type="expression" dxfId="116" priority="293" stopIfTrue="1">
      <formula>XEU282=1</formula>
    </cfRule>
  </conditionalFormatting>
  <conditionalFormatting sqref="B68:B71 B63:B65 B55 B74:B83 B144:B146 B163:B173 B272:B287">
    <cfRule type="expression" dxfId="115" priority="284" stopIfTrue="1">
      <formula>A53=1</formula>
    </cfRule>
  </conditionalFormatting>
  <conditionalFormatting sqref="E107:G115 E117:G130 E285:G287 E274:G283 E143:F143 E132:G142 E144:G146 E68:H69 E72:F73 E71:G71 E272 E269:G271 E63:G65 E74:G83 E181:G205 E92:E100 E207:G226">
    <cfRule type="expression" dxfId="114" priority="282" stopIfTrue="1">
      <formula>A61=1</formula>
    </cfRule>
  </conditionalFormatting>
  <conditionalFormatting sqref="H21 H23 H25 H27:H30 H9:H19 H32:H41 H92:H96 H107:H115 H117:H130 H153:H162 H164:H179 H207:H226 H228:H240 H293 H285:H287 H98:H104 H242:H248 H289:H291 H274:H283 H132:H142 H68:H69 H74:H90 H71 H43:H52 H66 H57:H59 H181:H205 H144:H146 H250:H265 H295:H305">
    <cfRule type="expression" dxfId="113" priority="275" stopIfTrue="1">
      <formula>C9=1</formula>
    </cfRule>
  </conditionalFormatting>
  <conditionalFormatting sqref="E117:E129">
    <cfRule type="expression" dxfId="112" priority="268" stopIfTrue="1">
      <formula>XER115=1</formula>
    </cfRule>
  </conditionalFormatting>
  <conditionalFormatting sqref="E117:E130">
    <cfRule type="expression" dxfId="111" priority="267" stopIfTrue="1">
      <formula>XER115=1</formula>
    </cfRule>
  </conditionalFormatting>
  <conditionalFormatting sqref="E77">
    <cfRule type="expression" dxfId="110" priority="174" stopIfTrue="1">
      <formula>XET75=1</formula>
    </cfRule>
  </conditionalFormatting>
  <conditionalFormatting sqref="D8:D19 E8 E42 E55 E70 E91 E106 E116 E131 E152 E163 E180 E206 E227 E241 H288 H284 F29:G29 F58:G58 F66:G66 F75:G75 F77:G77 F81:G81 F84:G84 F103:G103 F178:G178 F184:G184 F254:G254 F296:G296 F252:G252 F101:G101 F250:G250 F68:G69 D32:D52 H294">
    <cfRule type="expression" dxfId="109" priority="124" stopIfTrue="1">
      <formula>A8=1</formula>
    </cfRule>
  </conditionalFormatting>
  <conditionalFormatting sqref="D21">
    <cfRule type="expression" dxfId="108" priority="123" stopIfTrue="1">
      <formula>A21=1</formula>
    </cfRule>
  </conditionalFormatting>
  <conditionalFormatting sqref="D23 D25 D27:D28">
    <cfRule type="expression" dxfId="107" priority="122" stopIfTrue="1">
      <formula>A23=1</formula>
    </cfRule>
  </conditionalFormatting>
  <conditionalFormatting sqref="D29:D30">
    <cfRule type="expression" dxfId="106" priority="121" stopIfTrue="1">
      <formula>A29=1</formula>
    </cfRule>
  </conditionalFormatting>
  <conditionalFormatting sqref="D42:D47">
    <cfRule type="expression" dxfId="105" priority="120" stopIfTrue="1">
      <formula>A42=1</formula>
    </cfRule>
  </conditionalFormatting>
  <conditionalFormatting sqref="D273:D283 D106:D145 D68:D76 D63:D65 D55 D81:D83 D163:D174 D98:D100">
    <cfRule type="expression" dxfId="104" priority="117" stopIfTrue="1">
      <formula>A53=1</formula>
    </cfRule>
  </conditionalFormatting>
  <conditionalFormatting sqref="D91:D96">
    <cfRule type="expression" dxfId="103" priority="115" stopIfTrue="1">
      <formula>A89=1</formula>
    </cfRule>
  </conditionalFormatting>
  <conditionalFormatting sqref="D178:D183">
    <cfRule type="expression" dxfId="102" priority="111" stopIfTrue="1">
      <formula>A176=1</formula>
    </cfRule>
  </conditionalFormatting>
  <conditionalFormatting sqref="D206:D215">
    <cfRule type="expression" dxfId="101" priority="110" stopIfTrue="1">
      <formula>A204=1</formula>
    </cfRule>
  </conditionalFormatting>
  <conditionalFormatting sqref="D252:D253">
    <cfRule type="expression" dxfId="100" priority="107" stopIfTrue="1">
      <formula>A250=1</formula>
    </cfRule>
  </conditionalFormatting>
  <conditionalFormatting sqref="F91:H91 F106:H106 F116:H116 F131:H131 F152:H152 F163:H163 F180:H180 F206:H206 F227:H227 F241:H241 F273:H273 F8:H8 F42:H42 F55:H55 F70:H70">
    <cfRule type="expression" dxfId="99" priority="294" stopIfTrue="1">
      <formula>#REF!=1</formula>
    </cfRule>
  </conditionalFormatting>
  <conditionalFormatting sqref="E9:E19">
    <cfRule type="expression" dxfId="98" priority="103" stopIfTrue="1">
      <formula>B9=1</formula>
    </cfRule>
  </conditionalFormatting>
  <conditionalFormatting sqref="D241:D248 D250:D251">
    <cfRule type="expression" dxfId="97" priority="99" stopIfTrue="1">
      <formula>A238=1</formula>
    </cfRule>
  </conditionalFormatting>
  <conditionalFormatting sqref="D290 D272 D292 D97 D105 D294">
    <cfRule type="expression" dxfId="96" priority="98" stopIfTrue="1">
      <formula>XEV95=1</formula>
    </cfRule>
  </conditionalFormatting>
  <conditionalFormatting sqref="D291">
    <cfRule type="expression" dxfId="95" priority="97" stopIfTrue="1">
      <formula>XEV289=1</formula>
    </cfRule>
  </conditionalFormatting>
  <conditionalFormatting sqref="D293">
    <cfRule type="expression" dxfId="94" priority="96" stopIfTrue="1">
      <formula>XEV291=1</formula>
    </cfRule>
  </conditionalFormatting>
  <conditionalFormatting sqref="H85:H86 H104 H102">
    <cfRule type="expression" dxfId="93" priority="392" stopIfTrue="1">
      <formula>B85=1</formula>
    </cfRule>
  </conditionalFormatting>
  <conditionalFormatting sqref="D79:D80">
    <cfRule type="expression" dxfId="92" priority="95" stopIfTrue="1">
      <formula>A77=1</formula>
    </cfRule>
  </conditionalFormatting>
  <conditionalFormatting sqref="F90">
    <cfRule type="expression" dxfId="91" priority="94" stopIfTrue="1">
      <formula>D90=1</formula>
    </cfRule>
  </conditionalFormatting>
  <conditionalFormatting sqref="F25">
    <cfRule type="expression" dxfId="90" priority="93" stopIfTrue="1">
      <formula>E25=1</formula>
    </cfRule>
  </conditionalFormatting>
  <conditionalFormatting sqref="B143">
    <cfRule type="expression" dxfId="89" priority="91" stopIfTrue="1">
      <formula>A141=1</formula>
    </cfRule>
  </conditionalFormatting>
  <conditionalFormatting sqref="C143 C272 C285:D287 C284 C293:D293 C292 C97 C273:D283 C106:D142 C105 C63:D65 C55:D55 C74:D83 C144:D146 C163:D173 D174 C294 C295:D295 C296 C98:D100 C297:D297">
    <cfRule type="expression" dxfId="88" priority="92" stopIfTrue="1">
      <formula>A53=1</formula>
    </cfRule>
  </conditionalFormatting>
  <conditionalFormatting sqref="B67 B227:B240 B152:B162 B288:B297">
    <cfRule type="expression" dxfId="87" priority="88" stopIfTrue="1">
      <formula>A63=1</formula>
    </cfRule>
  </conditionalFormatting>
  <conditionalFormatting sqref="H67">
    <cfRule type="expression" dxfId="86" priority="87" stopIfTrue="1">
      <formula>C67=1</formula>
    </cfRule>
  </conditionalFormatting>
  <conditionalFormatting sqref="D67 D250:D251 D101:D103 D152:D162">
    <cfRule type="expression" dxfId="85" priority="86" stopIfTrue="1">
      <formula>A63=1</formula>
    </cfRule>
  </conditionalFormatting>
  <conditionalFormatting sqref="B72:B73">
    <cfRule type="expression" dxfId="84" priority="82" stopIfTrue="1">
      <formula>A70=1</formula>
    </cfRule>
  </conditionalFormatting>
  <conditionalFormatting sqref="C72:C73">
    <cfRule type="expression" dxfId="83" priority="83" stopIfTrue="1">
      <formula>A70=1</formula>
    </cfRule>
  </conditionalFormatting>
  <conditionalFormatting sqref="D268:D271">
    <cfRule type="expression" dxfId="82" priority="68" stopIfTrue="1">
      <formula>A266=1</formula>
    </cfRule>
  </conditionalFormatting>
  <conditionalFormatting sqref="B266:B267">
    <cfRule type="expression" dxfId="81" priority="79" stopIfTrue="1">
      <formula>A264=1</formula>
    </cfRule>
  </conditionalFormatting>
  <conditionalFormatting sqref="H266:H267">
    <cfRule type="expression" dxfId="80" priority="78" stopIfTrue="1">
      <formula>C266=1</formula>
    </cfRule>
  </conditionalFormatting>
  <conditionalFormatting sqref="D266:D267">
    <cfRule type="expression" dxfId="79" priority="77" stopIfTrue="1">
      <formula>A264=1</formula>
    </cfRule>
  </conditionalFormatting>
  <conditionalFormatting sqref="D266:D267">
    <cfRule type="expression" dxfId="78" priority="76" stopIfTrue="1">
      <formula>A264=1</formula>
    </cfRule>
  </conditionalFormatting>
  <conditionalFormatting sqref="B268:B271">
    <cfRule type="expression" dxfId="77" priority="72" stopIfTrue="1">
      <formula>A266=1</formula>
    </cfRule>
  </conditionalFormatting>
  <conditionalFormatting sqref="E268">
    <cfRule type="expression" dxfId="76" priority="73" stopIfTrue="1">
      <formula>C268=1</formula>
    </cfRule>
  </conditionalFormatting>
  <conditionalFormatting sqref="H269">
    <cfRule type="expression" dxfId="75" priority="74" stopIfTrue="1">
      <formula>D269=1</formula>
    </cfRule>
  </conditionalFormatting>
  <conditionalFormatting sqref="H269:H271">
    <cfRule type="expression" dxfId="74" priority="71" stopIfTrue="1">
      <formula>C269=1</formula>
    </cfRule>
  </conditionalFormatting>
  <conditionalFormatting sqref="E268 F269:G269">
    <cfRule type="expression" dxfId="73" priority="70" stopIfTrue="1">
      <formula>B268=1</formula>
    </cfRule>
  </conditionalFormatting>
  <conditionalFormatting sqref="D268:D270">
    <cfRule type="expression" dxfId="72" priority="69" stopIfTrue="1">
      <formula>A266=1</formula>
    </cfRule>
  </conditionalFormatting>
  <conditionalFormatting sqref="F268:H268">
    <cfRule type="expression" dxfId="71" priority="75" stopIfTrue="1">
      <formula>#REF!=1</formula>
    </cfRule>
  </conditionalFormatting>
  <conditionalFormatting sqref="F104:G104 F72:F73 F143">
    <cfRule type="expression" dxfId="70" priority="449" stopIfTrue="1">
      <formula>A70=1</formula>
    </cfRule>
  </conditionalFormatting>
  <conditionalFormatting sqref="G143:I143 G72:I73">
    <cfRule type="expression" dxfId="69" priority="461" stopIfTrue="1">
      <formula>A70=1</formula>
    </cfRule>
  </conditionalFormatting>
  <conditionalFormatting sqref="B66 B250:B265">
    <cfRule type="expression" dxfId="68" priority="463" stopIfTrue="1">
      <formula>A60=1</formula>
    </cfRule>
  </conditionalFormatting>
  <conditionalFormatting sqref="E66:G67">
    <cfRule type="expression" dxfId="67" priority="465" stopIfTrue="1">
      <formula>A60=1</formula>
    </cfRule>
  </conditionalFormatting>
  <conditionalFormatting sqref="D66">
    <cfRule type="expression" dxfId="66" priority="466" stopIfTrue="1">
      <formula>A60=1</formula>
    </cfRule>
  </conditionalFormatting>
  <conditionalFormatting sqref="E53:G54">
    <cfRule type="expression" dxfId="65" priority="59" stopIfTrue="1">
      <formula>A51=1</formula>
    </cfRule>
  </conditionalFormatting>
  <conditionalFormatting sqref="C53:D54">
    <cfRule type="expression" dxfId="64" priority="58" stopIfTrue="1">
      <formula>A51=1</formula>
    </cfRule>
  </conditionalFormatting>
  <conditionalFormatting sqref="B53:B54">
    <cfRule type="expression" dxfId="63" priority="57" stopIfTrue="1">
      <formula>A51=1</formula>
    </cfRule>
  </conditionalFormatting>
  <conditionalFormatting sqref="H53:H54">
    <cfRule type="expression" dxfId="62" priority="56" stopIfTrue="1">
      <formula>C53=1</formula>
    </cfRule>
  </conditionalFormatting>
  <conditionalFormatting sqref="D53:D54">
    <cfRule type="expression" dxfId="61" priority="55" stopIfTrue="1">
      <formula>A51=1</formula>
    </cfRule>
  </conditionalFormatting>
  <conditionalFormatting sqref="D53:D54">
    <cfRule type="expression" dxfId="60" priority="54" stopIfTrue="1">
      <formula>A51=1</formula>
    </cfRule>
  </conditionalFormatting>
  <conditionalFormatting sqref="E61:G62">
    <cfRule type="expression" dxfId="59" priority="53" stopIfTrue="1">
      <formula>A59=1</formula>
    </cfRule>
  </conditionalFormatting>
  <conditionalFormatting sqref="C60:D61 D62">
    <cfRule type="expression" dxfId="58" priority="52" stopIfTrue="1">
      <formula>A58=1</formula>
    </cfRule>
  </conditionalFormatting>
  <conditionalFormatting sqref="D60:D62">
    <cfRule type="expression" dxfId="57" priority="44" stopIfTrue="1">
      <formula>A58=1</formula>
    </cfRule>
  </conditionalFormatting>
  <conditionalFormatting sqref="B60:B62">
    <cfRule type="expression" dxfId="56" priority="48" stopIfTrue="1">
      <formula>A58=1</formula>
    </cfRule>
  </conditionalFormatting>
  <conditionalFormatting sqref="E60">
    <cfRule type="expression" dxfId="55" priority="49" stopIfTrue="1">
      <formula>C60=1</formula>
    </cfRule>
  </conditionalFormatting>
  <conditionalFormatting sqref="H61:H62">
    <cfRule type="expression" dxfId="54" priority="50" stopIfTrue="1">
      <formula>D61=1</formula>
    </cfRule>
  </conditionalFormatting>
  <conditionalFormatting sqref="H61:H65">
    <cfRule type="expression" dxfId="53" priority="47" stopIfTrue="1">
      <formula>C61=1</formula>
    </cfRule>
  </conditionalFormatting>
  <conditionalFormatting sqref="E60 F61:G62">
    <cfRule type="expression" dxfId="52" priority="46" stopIfTrue="1">
      <formula>B60=1</formula>
    </cfRule>
  </conditionalFormatting>
  <conditionalFormatting sqref="D60:D62">
    <cfRule type="expression" dxfId="51" priority="45" stopIfTrue="1">
      <formula>A58=1</formula>
    </cfRule>
  </conditionalFormatting>
  <conditionalFormatting sqref="F60:H60">
    <cfRule type="expression" dxfId="50" priority="51" stopIfTrue="1">
      <formula>#REF!=1</formula>
    </cfRule>
  </conditionalFormatting>
  <conditionalFormatting sqref="B58:B59">
    <cfRule type="expression" dxfId="49" priority="471" stopIfTrue="1">
      <formula>A57=1</formula>
    </cfRule>
  </conditionalFormatting>
  <conditionalFormatting sqref="E58:G59">
    <cfRule type="expression" dxfId="48" priority="473" stopIfTrue="1">
      <formula>A57=1</formula>
    </cfRule>
  </conditionalFormatting>
  <conditionalFormatting sqref="D58:D59">
    <cfRule type="expression" dxfId="47" priority="477" stopIfTrue="1">
      <formula>A57=1</formula>
    </cfRule>
  </conditionalFormatting>
  <conditionalFormatting sqref="C58:D59 C298:D305">
    <cfRule type="expression" dxfId="46" priority="479" stopIfTrue="1">
      <formula>A57=1</formula>
    </cfRule>
  </conditionalFormatting>
  <conditionalFormatting sqref="C62">
    <cfRule type="expression" dxfId="45" priority="38" stopIfTrue="1">
      <formula>A62=1</formula>
    </cfRule>
  </conditionalFormatting>
  <conditionalFormatting sqref="B57 B175:B225 B84:B100 B298:B305">
    <cfRule type="expression" dxfId="44" priority="487" stopIfTrue="1">
      <formula>A54=1</formula>
    </cfRule>
  </conditionalFormatting>
  <conditionalFormatting sqref="E57:G57 E84:G90 E164:G174 E228:G240 E242:G248 E298:E305">
    <cfRule type="expression" dxfId="43" priority="488" stopIfTrue="1">
      <formula>A54=1</formula>
    </cfRule>
  </conditionalFormatting>
  <conditionalFormatting sqref="D57 D84:D85 D163:D172 D175:D179 D227:D238">
    <cfRule type="expression" dxfId="42" priority="490" stopIfTrue="1">
      <formula>A54=1</formula>
    </cfRule>
  </conditionalFormatting>
  <conditionalFormatting sqref="D57 C84:D96 C175:D225 D226">
    <cfRule type="expression" dxfId="41" priority="492" stopIfTrue="1">
      <formula>A54=1</formula>
    </cfRule>
  </conditionalFormatting>
  <conditionalFormatting sqref="H56">
    <cfRule type="expression" dxfId="40" priority="33" stopIfTrue="1">
      <formula>C56=1</formula>
    </cfRule>
  </conditionalFormatting>
  <conditionalFormatting sqref="B56">
    <cfRule type="expression" dxfId="39" priority="34" stopIfTrue="1">
      <formula>A53=1</formula>
    </cfRule>
  </conditionalFormatting>
  <conditionalFormatting sqref="E56:G56">
    <cfRule type="expression" dxfId="38" priority="35" stopIfTrue="1">
      <formula>A53=1</formula>
    </cfRule>
  </conditionalFormatting>
  <conditionalFormatting sqref="D56">
    <cfRule type="expression" dxfId="37" priority="36" stopIfTrue="1">
      <formula>A53=1</formula>
    </cfRule>
  </conditionalFormatting>
  <conditionalFormatting sqref="C56:D56">
    <cfRule type="expression" dxfId="36" priority="37" stopIfTrue="1">
      <formula>A53=1</formula>
    </cfRule>
  </conditionalFormatting>
  <conditionalFormatting sqref="C57">
    <cfRule type="expression" dxfId="35" priority="32" stopIfTrue="1">
      <formula>A57=1</formula>
    </cfRule>
  </conditionalFormatting>
  <conditionalFormatting sqref="C66:D71 C250:D271">
    <cfRule type="expression" dxfId="34" priority="493" stopIfTrue="1">
      <formula>A60=1</formula>
    </cfRule>
  </conditionalFormatting>
  <conditionalFormatting sqref="F85:G86">
    <cfRule type="expression" dxfId="33" priority="502" stopIfTrue="1">
      <formula>A82=1</formula>
    </cfRule>
  </conditionalFormatting>
  <conditionalFormatting sqref="E153:G162">
    <cfRule type="expression" dxfId="32" priority="505" stopIfTrue="1">
      <formula>#REF!=1</formula>
    </cfRule>
  </conditionalFormatting>
  <conditionalFormatting sqref="E148:G151">
    <cfRule type="expression" dxfId="31" priority="24" stopIfTrue="1">
      <formula>A145=1</formula>
    </cfRule>
  </conditionalFormatting>
  <conditionalFormatting sqref="H148">
    <cfRule type="expression" dxfId="30" priority="23" stopIfTrue="1">
      <formula>C148=1</formula>
    </cfRule>
  </conditionalFormatting>
  <conditionalFormatting sqref="E148:E151">
    <cfRule type="expression" dxfId="29" priority="22" stopIfTrue="1">
      <formula>XER145=1</formula>
    </cfRule>
  </conditionalFormatting>
  <conditionalFormatting sqref="D148:D151">
    <cfRule type="expression" dxfId="28" priority="21" stopIfTrue="1">
      <formula>A145=1</formula>
    </cfRule>
  </conditionalFormatting>
  <conditionalFormatting sqref="C148:D148 D149:D151">
    <cfRule type="expression" dxfId="27" priority="20" stopIfTrue="1">
      <formula>A145=1</formula>
    </cfRule>
  </conditionalFormatting>
  <conditionalFormatting sqref="B148:B149">
    <cfRule type="expression" dxfId="26" priority="25" stopIfTrue="1">
      <formula>A144=1</formula>
    </cfRule>
  </conditionalFormatting>
  <conditionalFormatting sqref="B147">
    <cfRule type="expression" dxfId="25" priority="19" stopIfTrue="1">
      <formula>A145=1</formula>
    </cfRule>
  </conditionalFormatting>
  <conditionalFormatting sqref="E147:G147">
    <cfRule type="expression" dxfId="24" priority="18" stopIfTrue="1">
      <formula>A145=1</formula>
    </cfRule>
  </conditionalFormatting>
  <conditionalFormatting sqref="D147">
    <cfRule type="expression" dxfId="23" priority="17" stopIfTrue="1">
      <formula>A145=1</formula>
    </cfRule>
  </conditionalFormatting>
  <conditionalFormatting sqref="C147:D147">
    <cfRule type="expression" dxfId="22" priority="16" stopIfTrue="1">
      <formula>A145=1</formula>
    </cfRule>
  </conditionalFormatting>
  <conditionalFormatting sqref="H147">
    <cfRule type="expression" dxfId="21" priority="15" stopIfTrue="1">
      <formula>C147=1</formula>
    </cfRule>
  </conditionalFormatting>
  <conditionalFormatting sqref="E175:G179 E250:G267 E101:E105 E101:G102 E289:E297">
    <cfRule type="expression" dxfId="20" priority="513" stopIfTrue="1">
      <formula>A97=1</formula>
    </cfRule>
  </conditionalFormatting>
  <conditionalFormatting sqref="B174">
    <cfRule type="expression" dxfId="19" priority="13" stopIfTrue="1">
      <formula>A173=1</formula>
    </cfRule>
  </conditionalFormatting>
  <conditionalFormatting sqref="C174">
    <cfRule type="expression" dxfId="18" priority="14" stopIfTrue="1">
      <formula>A173=1</formula>
    </cfRule>
  </conditionalFormatting>
  <conditionalFormatting sqref="C227:D239 D240 C101:D104 C152:D162 C289:D291 C288">
    <cfRule type="expression" dxfId="17" priority="519" stopIfTrue="1">
      <formula>A97=1</formula>
    </cfRule>
  </conditionalFormatting>
  <conditionalFormatting sqref="B226">
    <cfRule type="expression" dxfId="16" priority="11" stopIfTrue="1">
      <formula>A225=1</formula>
    </cfRule>
  </conditionalFormatting>
  <conditionalFormatting sqref="C226">
    <cfRule type="expression" dxfId="15" priority="12" stopIfTrue="1">
      <formula>A225=1</formula>
    </cfRule>
  </conditionalFormatting>
  <conditionalFormatting sqref="B241:B248 B101:B142">
    <cfRule type="expression" dxfId="14" priority="523" stopIfTrue="1">
      <formula>A96=1</formula>
    </cfRule>
  </conditionalFormatting>
  <conditionalFormatting sqref="C241:D248">
    <cfRule type="expression" dxfId="13" priority="525" stopIfTrue="1">
      <formula>A236=1</formula>
    </cfRule>
  </conditionalFormatting>
  <conditionalFormatting sqref="C240">
    <cfRule type="expression" dxfId="12" priority="10" stopIfTrue="1">
      <formula>A239=1</formula>
    </cfRule>
  </conditionalFormatting>
  <conditionalFormatting sqref="H249">
    <cfRule type="expression" dxfId="11" priority="7" stopIfTrue="1">
      <formula>C249=1</formula>
    </cfRule>
  </conditionalFormatting>
  <conditionalFormatting sqref="B249">
    <cfRule type="expression" dxfId="10" priority="6" stopIfTrue="1">
      <formula>A245=1</formula>
    </cfRule>
  </conditionalFormatting>
  <conditionalFormatting sqref="E249:G249">
    <cfRule type="expression" dxfId="9" priority="8" stopIfTrue="1">
      <formula>A246=1</formula>
    </cfRule>
  </conditionalFormatting>
  <conditionalFormatting sqref="C249:D249">
    <cfRule type="expression" dxfId="8" priority="9" stopIfTrue="1">
      <formula>A245=1</formula>
    </cfRule>
  </conditionalFormatting>
  <conditionalFormatting sqref="D296">
    <cfRule type="expression" dxfId="7" priority="530" stopIfTrue="1">
      <formula>XEV294=1</formula>
    </cfRule>
  </conditionalFormatting>
  <conditionalFormatting sqref="F102:G102">
    <cfRule type="expression" dxfId="6" priority="538" stopIfTrue="1">
      <formula>A98=1</formula>
    </cfRule>
  </conditionalFormatting>
  <conditionalFormatting sqref="C149">
    <cfRule type="expression" dxfId="5" priority="5" stopIfTrue="1">
      <formula>A147=1</formula>
    </cfRule>
  </conditionalFormatting>
  <conditionalFormatting sqref="B150:B151">
    <cfRule type="expression" dxfId="4" priority="3" stopIfTrue="1">
      <formula>A146=1</formula>
    </cfRule>
  </conditionalFormatting>
  <conditionalFormatting sqref="C150:C151">
    <cfRule type="expression" dxfId="3" priority="4" stopIfTrue="1">
      <formula>A146=1</formula>
    </cfRule>
  </conditionalFormatting>
  <conditionalFormatting sqref="D288:E288">
    <cfRule type="expression" dxfId="2" priority="539" stopIfTrue="1">
      <formula>XEU284=1</formula>
    </cfRule>
  </conditionalFormatting>
  <conditionalFormatting sqref="E273">
    <cfRule type="expression" dxfId="1" priority="1" stopIfTrue="1">
      <formula>C271=1</formula>
    </cfRule>
  </conditionalFormatting>
  <conditionalFormatting sqref="E273">
    <cfRule type="expression" dxfId="0" priority="2" stopIfTrue="1">
      <formula>B271=1</formula>
    </cfRule>
  </conditionalFormatting>
  <pageMargins left="0" right="0" top="0" bottom="0" header="0" footer="0"/>
  <pageSetup paperSize="9" scale="92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analiz_vd0</vt:lpstr>
      <vt:lpstr>Лист1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Ira</cp:lastModifiedBy>
  <cp:lastPrinted>2023-11-28T12:49:14Z</cp:lastPrinted>
  <dcterms:created xsi:type="dcterms:W3CDTF">2021-11-22T07:10:35Z</dcterms:created>
  <dcterms:modified xsi:type="dcterms:W3CDTF">2023-12-05T12:59:50Z</dcterms:modified>
</cp:coreProperties>
</file>